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2600"/>
  </bookViews>
  <sheets>
    <sheet name="Егис" sheetId="1" r:id="rId1"/>
    <sheet name="Размещение" sheetId="2" r:id="rId2"/>
    <sheet name="Лист1" sheetId="3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/>
  <c r="G26"/>
  <c r="G24"/>
  <c r="G23"/>
  <c r="G21"/>
  <c r="G20"/>
  <c r="G19"/>
  <c r="G18"/>
  <c r="G22" s="1"/>
  <c r="G16"/>
  <c r="G15"/>
  <c r="G14"/>
  <c r="G13"/>
  <c r="G17" s="1"/>
  <c r="G12"/>
  <c r="G11"/>
  <c r="G10"/>
  <c r="G9"/>
  <c r="I19"/>
  <c r="I13"/>
  <c r="Y24"/>
  <c r="F18"/>
  <c r="AE27"/>
  <c r="AD27"/>
  <c r="AE22"/>
  <c r="AD22"/>
  <c r="AE17"/>
  <c r="AD17"/>
  <c r="AE12"/>
  <c r="AD12"/>
  <c r="I21"/>
  <c r="I9"/>
  <c r="I8"/>
  <c r="I23"/>
  <c r="N27" i="3"/>
  <c r="N28" s="1"/>
  <c r="M27"/>
  <c r="M28" s="1"/>
  <c r="K27"/>
  <c r="K28" s="1"/>
  <c r="J27"/>
  <c r="J28" s="1"/>
  <c r="E27"/>
  <c r="I26"/>
  <c r="H26"/>
  <c r="G26"/>
  <c r="I25"/>
  <c r="G25"/>
  <c r="F25"/>
  <c r="F27" s="1"/>
  <c r="L24"/>
  <c r="L27" s="1"/>
  <c r="L28" s="1"/>
  <c r="G24"/>
  <c r="F24"/>
  <c r="I24" s="1"/>
  <c r="D24"/>
  <c r="H24" s="1"/>
  <c r="L23"/>
  <c r="H23"/>
  <c r="F23"/>
  <c r="D23"/>
  <c r="D27" s="1"/>
  <c r="C23"/>
  <c r="G23" s="1"/>
  <c r="G27" s="1"/>
  <c r="N22"/>
  <c r="M22"/>
  <c r="K22"/>
  <c r="J22"/>
  <c r="I21"/>
  <c r="H21"/>
  <c r="G21"/>
  <c r="I20"/>
  <c r="F20"/>
  <c r="F22" s="1"/>
  <c r="E20"/>
  <c r="E22" s="1"/>
  <c r="D20"/>
  <c r="H20" s="1"/>
  <c r="C20"/>
  <c r="G20" s="1"/>
  <c r="L19"/>
  <c r="L22" s="1"/>
  <c r="I19"/>
  <c r="F19"/>
  <c r="H19" s="1"/>
  <c r="E19"/>
  <c r="G19" s="1"/>
  <c r="L18"/>
  <c r="F18"/>
  <c r="I18" s="1"/>
  <c r="E18"/>
  <c r="D18"/>
  <c r="D22" s="1"/>
  <c r="C18"/>
  <c r="C22" s="1"/>
  <c r="N17"/>
  <c r="M17"/>
  <c r="K17"/>
  <c r="J17"/>
  <c r="C17"/>
  <c r="G16"/>
  <c r="F16"/>
  <c r="I16" s="1"/>
  <c r="D16"/>
  <c r="H16" s="1"/>
  <c r="G15"/>
  <c r="F15"/>
  <c r="F17" s="1"/>
  <c r="E15"/>
  <c r="E17" s="1"/>
  <c r="D15"/>
  <c r="H15" s="1"/>
  <c r="L14"/>
  <c r="L17" s="1"/>
  <c r="F14"/>
  <c r="I14" s="1"/>
  <c r="E14"/>
  <c r="D14"/>
  <c r="H14" s="1"/>
  <c r="C14"/>
  <c r="G14" s="1"/>
  <c r="L13"/>
  <c r="G13"/>
  <c r="F13"/>
  <c r="I13" s="1"/>
  <c r="D13"/>
  <c r="H13" s="1"/>
  <c r="C13"/>
  <c r="N12"/>
  <c r="M12"/>
  <c r="K12"/>
  <c r="J12"/>
  <c r="E12"/>
  <c r="C12"/>
  <c r="H11"/>
  <c r="G11"/>
  <c r="F11"/>
  <c r="D11"/>
  <c r="D12" s="1"/>
  <c r="I10"/>
  <c r="G10"/>
  <c r="G12" s="1"/>
  <c r="F10"/>
  <c r="H10" s="1"/>
  <c r="H12" s="1"/>
  <c r="L9"/>
  <c r="L12" s="1"/>
  <c r="G9"/>
  <c r="F9"/>
  <c r="I9" s="1"/>
  <c r="E9"/>
  <c r="D9"/>
  <c r="H9" s="1"/>
  <c r="L8"/>
  <c r="I8"/>
  <c r="G8"/>
  <c r="F8"/>
  <c r="H8" s="1"/>
  <c r="G27" i="1" l="1"/>
  <c r="G28"/>
  <c r="AD28"/>
  <c r="AE28"/>
  <c r="D28" i="3"/>
  <c r="I27"/>
  <c r="G17"/>
  <c r="H17"/>
  <c r="I22"/>
  <c r="E28"/>
  <c r="G18"/>
  <c r="G22" s="1"/>
  <c r="G28" s="1"/>
  <c r="I11"/>
  <c r="D17"/>
  <c r="I17" s="1"/>
  <c r="I15"/>
  <c r="C27"/>
  <c r="C28" s="1"/>
  <c r="F12"/>
  <c r="I12" s="1"/>
  <c r="H18"/>
  <c r="H22" s="1"/>
  <c r="I23"/>
  <c r="H25"/>
  <c r="H27" s="1"/>
  <c r="H28" l="1"/>
  <c r="F28"/>
  <c r="I28" s="1"/>
  <c r="H17" i="1" l="1"/>
  <c r="I17"/>
  <c r="H22"/>
  <c r="I22"/>
  <c r="I24"/>
  <c r="H27"/>
  <c r="I27"/>
  <c r="C55" i="2" l="1"/>
  <c r="D55"/>
  <c r="E55"/>
  <c r="F55"/>
  <c r="G55"/>
  <c r="H55"/>
  <c r="U55"/>
  <c r="V55"/>
  <c r="W55"/>
  <c r="X55"/>
  <c r="Y55"/>
  <c r="Z55"/>
  <c r="AD55"/>
  <c r="AE55"/>
  <c r="AF55"/>
  <c r="E108"/>
  <c r="D108"/>
  <c r="C108"/>
  <c r="AF108"/>
  <c r="AE108"/>
  <c r="AD108"/>
  <c r="Z108"/>
  <c r="Y108"/>
  <c r="X108"/>
  <c r="H108"/>
  <c r="G108"/>
  <c r="F108"/>
  <c r="T122"/>
  <c r="S122"/>
  <c r="R122"/>
  <c r="Q122"/>
  <c r="P122"/>
  <c r="O122"/>
  <c r="G122"/>
  <c r="F122"/>
  <c r="H122"/>
  <c r="AF19" l="1"/>
  <c r="AE19"/>
  <c r="AD19"/>
  <c r="N19"/>
  <c r="M19"/>
  <c r="L19"/>
  <c r="H19"/>
  <c r="G19"/>
  <c r="F19"/>
  <c r="E75"/>
  <c r="D75"/>
  <c r="C75"/>
  <c r="AI75"/>
  <c r="AH75"/>
  <c r="AG75"/>
  <c r="AF75"/>
  <c r="AE75"/>
  <c r="AD75"/>
  <c r="Z75"/>
  <c r="Y75"/>
  <c r="X75"/>
  <c r="W75"/>
  <c r="V75"/>
  <c r="U75"/>
  <c r="H75"/>
  <c r="G75"/>
  <c r="F75"/>
  <c r="H106"/>
  <c r="E22"/>
  <c r="AC12" i="1" l="1"/>
  <c r="AB12"/>
  <c r="AC17"/>
  <c r="AB17"/>
  <c r="AC22"/>
  <c r="AB22"/>
  <c r="AC27"/>
  <c r="AB27"/>
  <c r="E18"/>
  <c r="E13"/>
  <c r="AB28" l="1"/>
  <c r="AC28"/>
  <c r="E14"/>
  <c r="C139" i="2" l="1"/>
  <c r="C107"/>
  <c r="C74"/>
  <c r="C39"/>
  <c r="D139"/>
  <c r="D74"/>
  <c r="D39"/>
  <c r="AI139"/>
  <c r="AH139"/>
  <c r="AG139"/>
  <c r="AI107"/>
  <c r="AH107"/>
  <c r="AG107"/>
  <c r="D107" l="1"/>
  <c r="D140" s="1"/>
  <c r="C140"/>
  <c r="AG140"/>
  <c r="AH140"/>
  <c r="AI140"/>
  <c r="AF139"/>
  <c r="AE139"/>
  <c r="AD139"/>
  <c r="AC139"/>
  <c r="AB139"/>
  <c r="AA139"/>
  <c r="Z139"/>
  <c r="Y139"/>
  <c r="X139"/>
  <c r="W139"/>
  <c r="V139"/>
  <c r="U139"/>
  <c r="S139"/>
  <c r="R139"/>
  <c r="Q139"/>
  <c r="P139"/>
  <c r="O139"/>
  <c r="N139"/>
  <c r="M139"/>
  <c r="L139"/>
  <c r="K139"/>
  <c r="J139"/>
  <c r="I139"/>
  <c r="F139"/>
  <c r="AF107"/>
  <c r="AE107"/>
  <c r="AD107"/>
  <c r="AC107"/>
  <c r="AB107"/>
  <c r="AA107"/>
  <c r="Z107"/>
  <c r="Y107"/>
  <c r="X107"/>
  <c r="W107"/>
  <c r="V107"/>
  <c r="U107"/>
  <c r="F107"/>
  <c r="AF74"/>
  <c r="AE74"/>
  <c r="AD74"/>
  <c r="AC74"/>
  <c r="AB74"/>
  <c r="AA74"/>
  <c r="Z74"/>
  <c r="Y74"/>
  <c r="X74"/>
  <c r="W74"/>
  <c r="V74"/>
  <c r="U74"/>
  <c r="F74"/>
  <c r="AF39"/>
  <c r="AE39"/>
  <c r="AD39"/>
  <c r="AC39"/>
  <c r="AB39"/>
  <c r="AA39"/>
  <c r="N39"/>
  <c r="M39"/>
  <c r="L39"/>
  <c r="K39"/>
  <c r="J39"/>
  <c r="I39"/>
  <c r="F39"/>
  <c r="T139"/>
  <c r="E100"/>
  <c r="J140" l="1"/>
  <c r="V140"/>
  <c r="Z140"/>
  <c r="AB140"/>
  <c r="AF140"/>
  <c r="E39"/>
  <c r="T140"/>
  <c r="X140"/>
  <c r="AD140"/>
  <c r="F140"/>
  <c r="L140"/>
  <c r="P140"/>
  <c r="U140"/>
  <c r="Y140"/>
  <c r="AA140"/>
  <c r="AE140"/>
  <c r="N140"/>
  <c r="R140"/>
  <c r="K140"/>
  <c r="O140"/>
  <c r="S140"/>
  <c r="W140"/>
  <c r="AC140"/>
  <c r="I140"/>
  <c r="M140"/>
  <c r="Q140"/>
  <c r="E74"/>
  <c r="E107"/>
  <c r="E139"/>
  <c r="E140" l="1"/>
  <c r="F11" i="1" l="1"/>
  <c r="F10"/>
  <c r="F8"/>
  <c r="F16"/>
  <c r="F15"/>
  <c r="F13"/>
  <c r="F21"/>
  <c r="F20"/>
  <c r="F19"/>
  <c r="F26"/>
  <c r="F25"/>
  <c r="F23"/>
  <c r="F24"/>
  <c r="H107" i="2" l="1"/>
  <c r="G107"/>
  <c r="H74"/>
  <c r="G74"/>
  <c r="H39"/>
  <c r="G39"/>
  <c r="H139"/>
  <c r="G139"/>
  <c r="AA27" i="1"/>
  <c r="Z27"/>
  <c r="AA22"/>
  <c r="Z22"/>
  <c r="AA17"/>
  <c r="Z17"/>
  <c r="AA12"/>
  <c r="Z12"/>
  <c r="Y27"/>
  <c r="X27"/>
  <c r="W27"/>
  <c r="V27"/>
  <c r="Y22"/>
  <c r="X22"/>
  <c r="W22"/>
  <c r="V22"/>
  <c r="Y17"/>
  <c r="X17"/>
  <c r="W17"/>
  <c r="V17"/>
  <c r="Y12"/>
  <c r="X12"/>
  <c r="W12"/>
  <c r="W28" s="1"/>
  <c r="V12"/>
  <c r="V28" s="1"/>
  <c r="C17"/>
  <c r="C12"/>
  <c r="D27"/>
  <c r="C27"/>
  <c r="E17"/>
  <c r="D17"/>
  <c r="U27"/>
  <c r="T27"/>
  <c r="S27"/>
  <c r="R27"/>
  <c r="Q27"/>
  <c r="P27"/>
  <c r="O27"/>
  <c r="N27"/>
  <c r="M27"/>
  <c r="L27"/>
  <c r="K27"/>
  <c r="J27"/>
  <c r="U22"/>
  <c r="T22"/>
  <c r="S22"/>
  <c r="R22"/>
  <c r="Q22"/>
  <c r="P22"/>
  <c r="O22"/>
  <c r="N22"/>
  <c r="M22"/>
  <c r="L22"/>
  <c r="K22"/>
  <c r="J22"/>
  <c r="U17"/>
  <c r="T17"/>
  <c r="S17"/>
  <c r="R17"/>
  <c r="Q17"/>
  <c r="P17"/>
  <c r="O17"/>
  <c r="N17"/>
  <c r="M17"/>
  <c r="L17"/>
  <c r="J17"/>
  <c r="U12"/>
  <c r="T12"/>
  <c r="Q12"/>
  <c r="P12"/>
  <c r="O12"/>
  <c r="N12"/>
  <c r="M12"/>
  <c r="L12"/>
  <c r="K12"/>
  <c r="J12"/>
  <c r="D22"/>
  <c r="C22"/>
  <c r="D12"/>
  <c r="E12"/>
  <c r="E22"/>
  <c r="E23"/>
  <c r="E27" s="1"/>
  <c r="AA28" l="1"/>
  <c r="Z28"/>
  <c r="G140" i="2"/>
  <c r="H140"/>
  <c r="X28" i="1"/>
  <c r="Y28"/>
  <c r="L28"/>
  <c r="P28"/>
  <c r="O28"/>
  <c r="M28"/>
  <c r="Q28"/>
  <c r="J28"/>
  <c r="N28"/>
  <c r="T28"/>
  <c r="U28"/>
  <c r="C28"/>
  <c r="D28"/>
  <c r="F22"/>
  <c r="F27"/>
  <c r="E28"/>
  <c r="H12" l="1"/>
  <c r="H28" s="1"/>
  <c r="I12"/>
  <c r="I28" s="1"/>
  <c r="F9"/>
  <c r="F12" s="1"/>
  <c r="R12"/>
  <c r="R28" s="1"/>
  <c r="S12"/>
  <c r="S28" s="1"/>
  <c r="K17"/>
  <c r="K28" s="1"/>
  <c r="F14"/>
  <c r="F17" s="1"/>
  <c r="F28" s="1"/>
</calcChain>
</file>

<file path=xl/sharedStrings.xml><?xml version="1.0" encoding="utf-8"?>
<sst xmlns="http://schemas.openxmlformats.org/spreadsheetml/2006/main" count="334" uniqueCount="164">
  <si>
    <t xml:space="preserve">Ҳәким жәрдемшилери тәрепинен Мәҳәллелерде әмелге асырылған жумыслар бойынша кўнлик </t>
  </si>
  <si>
    <t>М А Ғ Л Ы Ў М А Т</t>
  </si>
  <si>
    <t>Т/р</t>
  </si>
  <si>
    <t>Мәҳәлле аты</t>
  </si>
  <si>
    <t>Суўғарылған жер</t>
  </si>
  <si>
    <t>Дихан хожалык жерлерге егилген онимлер</t>
  </si>
  <si>
    <t>соннан</t>
  </si>
  <si>
    <t>Гунжи</t>
  </si>
  <si>
    <t>Жуери</t>
  </si>
  <si>
    <t>Макке</t>
  </si>
  <si>
    <t>Картошка</t>
  </si>
  <si>
    <t>Кауын</t>
  </si>
  <si>
    <t>Кабак</t>
  </si>
  <si>
    <t>Гешир</t>
  </si>
  <si>
    <t>Помидор</t>
  </si>
  <si>
    <t>Сипсе</t>
  </si>
  <si>
    <t>майданы</t>
  </si>
  <si>
    <t>саны</t>
  </si>
  <si>
    <t>май-даны</t>
  </si>
  <si>
    <t>Жузимбағ АПЖ</t>
  </si>
  <si>
    <t>Кѳкѳзек АПЖ</t>
  </si>
  <si>
    <t>Нурлы бостан МПЖ</t>
  </si>
  <si>
    <t>Абат макан МПЖ</t>
  </si>
  <si>
    <t>1-СЕКТОР</t>
  </si>
  <si>
    <t>Жанабазар АПЖ</t>
  </si>
  <si>
    <t>Ийшан қала АПЖ</t>
  </si>
  <si>
    <t>Қуяшлы МПЖ</t>
  </si>
  <si>
    <t>Жылўан жап МПЖ</t>
  </si>
  <si>
    <t>2-СЕКТОР</t>
  </si>
  <si>
    <t>Жалпақ жап АПЖ</t>
  </si>
  <si>
    <t>Абат АПЖ</t>
  </si>
  <si>
    <t>Маденият МПЖ</t>
  </si>
  <si>
    <t>Халкабад МПЖ</t>
  </si>
  <si>
    <t>3-СЕКТОР</t>
  </si>
  <si>
    <t>Ақтуба АПЖ</t>
  </si>
  <si>
    <t>Қумшунгул АПЖ</t>
  </si>
  <si>
    <t>Гужим терек МПЖ</t>
  </si>
  <si>
    <t>Бахытлы МПЖ</t>
  </si>
  <si>
    <t>4-СЕКТОР</t>
  </si>
  <si>
    <t>жами</t>
  </si>
  <si>
    <t>Женимпазлар</t>
  </si>
  <si>
    <t>майданы га.</t>
  </si>
  <si>
    <t>макке</t>
  </si>
  <si>
    <t>Маш(Лобия)</t>
  </si>
  <si>
    <t>Бидай</t>
  </si>
  <si>
    <t>Жуери(макке)</t>
  </si>
  <si>
    <t>Контур саны</t>
  </si>
  <si>
    <t>лот саны</t>
  </si>
  <si>
    <t xml:space="preserve">Ҳәким жәрдемшилери тәрепинен аўыл хожалық онимлерин жайластырыў бойынша </t>
  </si>
  <si>
    <t>контур саны</t>
  </si>
  <si>
    <t>Е-АУКЦИОН</t>
  </si>
  <si>
    <t>соннан:</t>
  </si>
  <si>
    <t>Y1735212-446947</t>
  </si>
  <si>
    <t>Y1735212-368374</t>
  </si>
  <si>
    <t>Y1735212-445072</t>
  </si>
  <si>
    <t>Y1735212-443537</t>
  </si>
  <si>
    <t>Y1735212-62686</t>
  </si>
  <si>
    <t>Y1735212-62687</t>
  </si>
  <si>
    <t>Y1735212-62688</t>
  </si>
  <si>
    <t>Y1735212-62685</t>
  </si>
  <si>
    <t>Y1735212-39607</t>
  </si>
  <si>
    <t>Y1735212-443928</t>
  </si>
  <si>
    <t>Y1735212-291281</t>
  </si>
  <si>
    <t>Y1735212-121027</t>
  </si>
  <si>
    <t>Y1735212-32565</t>
  </si>
  <si>
    <t>Y1735212-32641</t>
  </si>
  <si>
    <t>Y1735212-368066</t>
  </si>
  <si>
    <t>Y1735212-368072</t>
  </si>
  <si>
    <t>Y1735212-38536</t>
  </si>
  <si>
    <t>Y1735212-397322</t>
  </si>
  <si>
    <t>Y1735212-399808</t>
  </si>
  <si>
    <t>Y1735212-431134</t>
  </si>
  <si>
    <t>Y1735212-436845</t>
  </si>
  <si>
    <t>Y1735212-438441</t>
  </si>
  <si>
    <t>Y1735212-73555</t>
  </si>
  <si>
    <t>Y1735212-90782</t>
  </si>
  <si>
    <t>Y1735212-445764</t>
  </si>
  <si>
    <t>Y1735212-436844</t>
  </si>
  <si>
    <t>Y1735212-109359</t>
  </si>
  <si>
    <t>Y1735212-109970</t>
  </si>
  <si>
    <t>Y1735212-124906</t>
  </si>
  <si>
    <t>Y1735212-141220</t>
  </si>
  <si>
    <t>Y1735212-08651</t>
  </si>
  <si>
    <t>Y1735212-291282</t>
  </si>
  <si>
    <t>Y1735212-291283</t>
  </si>
  <si>
    <t>Y1735212-417338</t>
  </si>
  <si>
    <t>Y1735212-434423</t>
  </si>
  <si>
    <t>Y1735212-436941</t>
  </si>
  <si>
    <t>Y1735212-447949</t>
  </si>
  <si>
    <t>Y1735212-448165</t>
  </si>
  <si>
    <t>Y1735212-60493</t>
  </si>
  <si>
    <t>Y1735212-68944</t>
  </si>
  <si>
    <t>Y1735212-69340</t>
  </si>
  <si>
    <t>Y1735212-324809</t>
  </si>
  <si>
    <t>Y1735212-344123</t>
  </si>
  <si>
    <t>Y1735212-395111</t>
  </si>
  <si>
    <t>Y1735212-395112</t>
  </si>
  <si>
    <t>Y1735212-431366</t>
  </si>
  <si>
    <t>Y1735212-435421</t>
  </si>
  <si>
    <t>Y1735212-436461</t>
  </si>
  <si>
    <t>Y1735212-438664</t>
  </si>
  <si>
    <t>Y1735212-443298</t>
  </si>
  <si>
    <t>Y1735212-63047</t>
  </si>
  <si>
    <t>Y1735212-72972</t>
  </si>
  <si>
    <t>Y1735212-59984</t>
  </si>
  <si>
    <t>Y1735212-60322</t>
  </si>
  <si>
    <t>Y1735212-293870</t>
  </si>
  <si>
    <t>Y1735212-448166</t>
  </si>
  <si>
    <t>Y1735212-94037</t>
  </si>
  <si>
    <t>Y1735212-73996</t>
  </si>
  <si>
    <t>Y1735212-73921</t>
  </si>
  <si>
    <t>Y1735212-445377</t>
  </si>
  <si>
    <t>Y1735212-445338</t>
  </si>
  <si>
    <t>Y1735212-444774</t>
  </si>
  <si>
    <t>Y1735212-436569</t>
  </si>
  <si>
    <t>Y1735212-436144</t>
  </si>
  <si>
    <t>Y1735212-101041</t>
  </si>
  <si>
    <t>Y1735212-105825</t>
  </si>
  <si>
    <t>Y1735212-109462</t>
  </si>
  <si>
    <t>Y1735212-400780</t>
  </si>
  <si>
    <t>Y1735212-436139</t>
  </si>
  <si>
    <t>Y1735212-436847</t>
  </si>
  <si>
    <t>Y1735212-443295</t>
  </si>
  <si>
    <t>Y1735212-445365</t>
  </si>
  <si>
    <t>Y1735212-93983</t>
  </si>
  <si>
    <t>Y1735212-94045</t>
  </si>
  <si>
    <t>Y1735212-60098</t>
  </si>
  <si>
    <t>Y1735212-445375</t>
  </si>
  <si>
    <t>Y1735212-375036</t>
  </si>
  <si>
    <t>Y1735212-291278</t>
  </si>
  <si>
    <t>Y1735212-368389</t>
  </si>
  <si>
    <t>Y1735212-442897</t>
  </si>
  <si>
    <t>Y1735212-443926</t>
  </si>
  <si>
    <t>Y1735212-444862</t>
  </si>
  <si>
    <t>Y1735212-444917</t>
  </si>
  <si>
    <t>Y1735212-445364</t>
  </si>
  <si>
    <t>Y1735212-446076</t>
  </si>
  <si>
    <t>Y1735212-450383</t>
  </si>
  <si>
    <t>Y1735212-450699</t>
  </si>
  <si>
    <t>Y1735212-445484</t>
  </si>
  <si>
    <t>Y1735212-29774</t>
  </si>
  <si>
    <t>Y1735212-38410</t>
  </si>
  <si>
    <t>Y1735212-395101</t>
  </si>
  <si>
    <t>Y1735212-400932</t>
  </si>
  <si>
    <t>Y1735212-411582</t>
  </si>
  <si>
    <t>Y1735212-417257</t>
  </si>
  <si>
    <t>Y1735212-434418</t>
  </si>
  <si>
    <t>Y1735212-435580</t>
  </si>
  <si>
    <t>Y1735212-453198</t>
  </si>
  <si>
    <t>Y1735212-85122</t>
  </si>
  <si>
    <t>Y1735212-435457</t>
  </si>
  <si>
    <t>«E-AUKSION»</t>
  </si>
  <si>
    <t>Реже бойынша ажратып берилиўи тийис майдан,га</t>
  </si>
  <si>
    <t>Алынған арзалар               майданы га.</t>
  </si>
  <si>
    <t>Режеге салыстырганда алынатугын жер майдан га.</t>
  </si>
  <si>
    <t>,</t>
  </si>
  <si>
    <t>Бир кунде</t>
  </si>
  <si>
    <t>Жәми ЛОТлар</t>
  </si>
  <si>
    <t>Жәми қалған ЛОТлар</t>
  </si>
  <si>
    <t>%</t>
  </si>
  <si>
    <t>майда-ны.га</t>
  </si>
  <si>
    <t>-</t>
  </si>
  <si>
    <t xml:space="preserve">Егилмеген </t>
  </si>
  <si>
    <t>Майданы га.</t>
  </si>
</sst>
</file>

<file path=xl/styles.xml><?xml version="1.0" encoding="utf-8"?>
<styleSheet xmlns="http://schemas.openxmlformats.org/spreadsheetml/2006/main">
  <numFmts count="4">
    <numFmt numFmtId="164" formatCode="_-* #,##0.00\ &quot;₽&quot;_-;\-* #,##0.00\ &quot;₽&quot;_-;_-* &quot;-&quot;??\ &quot;₽&quot;_-;_-@_-"/>
    <numFmt numFmtId="165" formatCode="_-* #,##0\ &quot;₽&quot;_-;\-* #,##0\ &quot;₽&quot;_-;_-* &quot;-&quot;??\ &quot;₽&quot;_-;_-@_-"/>
    <numFmt numFmtId="166" formatCode="0.0"/>
    <numFmt numFmtId="167" formatCode="0.000"/>
  </numFmts>
  <fonts count="23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</cellStyleXfs>
  <cellXfs count="317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2" borderId="12" xfId="3" applyNumberFormat="1" applyFont="1" applyFill="1" applyBorder="1" applyAlignment="1">
      <alignment horizontal="center" vertical="center" wrapText="1"/>
    </xf>
    <xf numFmtId="0" fontId="9" fillId="2" borderId="13" xfId="3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left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left" vertical="center" wrapText="1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 wrapText="1"/>
    </xf>
    <xf numFmtId="0" fontId="10" fillId="2" borderId="27" xfId="0" applyNumberFormat="1" applyFont="1" applyFill="1" applyBorder="1" applyAlignment="1">
      <alignment horizontal="left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left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left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9" fillId="2" borderId="39" xfId="3" applyNumberFormat="1" applyFont="1" applyFill="1" applyBorder="1" applyAlignment="1">
      <alignment horizontal="center" vertical="center" wrapText="1"/>
    </xf>
    <xf numFmtId="0" fontId="9" fillId="2" borderId="40" xfId="3" applyNumberFormat="1" applyFont="1" applyFill="1" applyBorder="1" applyAlignment="1">
      <alignment horizontal="center" vertical="center" wrapText="1"/>
    </xf>
    <xf numFmtId="0" fontId="9" fillId="2" borderId="26" xfId="3" applyNumberFormat="1" applyFont="1" applyFill="1" applyBorder="1" applyAlignment="1">
      <alignment horizontal="center" vertical="center" wrapText="1"/>
    </xf>
    <xf numFmtId="14" fontId="6" fillId="0" borderId="0" xfId="2" applyNumberFormat="1" applyFont="1" applyBorder="1" applyAlignment="1">
      <alignment horizontal="center" vertical="center"/>
    </xf>
    <xf numFmtId="14" fontId="6" fillId="0" borderId="0" xfId="2" applyNumberFormat="1" applyFont="1" applyBorder="1" applyAlignment="1">
      <alignment vertical="center"/>
    </xf>
    <xf numFmtId="0" fontId="9" fillId="2" borderId="43" xfId="3" applyNumberFormat="1" applyFont="1" applyFill="1" applyBorder="1" applyAlignment="1">
      <alignment horizontal="center" vertical="center" wrapText="1"/>
    </xf>
    <xf numFmtId="0" fontId="9" fillId="2" borderId="44" xfId="3" applyNumberFormat="1" applyFont="1" applyFill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2" fontId="5" fillId="2" borderId="47" xfId="2" applyNumberFormat="1" applyFont="1" applyFill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1" fontId="5" fillId="2" borderId="8" xfId="2" applyNumberFormat="1" applyFont="1" applyFill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14" fontId="6" fillId="0" borderId="0" xfId="2" applyNumberFormat="1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12" fillId="2" borderId="8" xfId="3" applyNumberFormat="1" applyFont="1" applyFill="1" applyBorder="1" applyAlignment="1">
      <alignment horizontal="center" vertical="center" textRotation="90" wrapText="1"/>
    </xf>
    <xf numFmtId="1" fontId="6" fillId="2" borderId="8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2" fillId="2" borderId="45" xfId="3" applyNumberFormat="1" applyFont="1" applyFill="1" applyBorder="1" applyAlignment="1">
      <alignment horizontal="center" vertical="center" textRotation="90" wrapText="1"/>
    </xf>
    <xf numFmtId="0" fontId="6" fillId="0" borderId="45" xfId="2" applyFont="1" applyBorder="1" applyAlignment="1">
      <alignment horizontal="center" vertical="center"/>
    </xf>
    <xf numFmtId="0" fontId="12" fillId="2" borderId="49" xfId="3" applyNumberFormat="1" applyFont="1" applyFill="1" applyBorder="1" applyAlignment="1">
      <alignment horizontal="center" vertical="center" textRotation="90" wrapText="1"/>
    </xf>
    <xf numFmtId="0" fontId="6" fillId="0" borderId="49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10" fillId="2" borderId="45" xfId="0" applyNumberFormat="1" applyFont="1" applyFill="1" applyBorder="1" applyAlignment="1">
      <alignment horizontal="left" vertical="center" wrapText="1"/>
    </xf>
    <xf numFmtId="1" fontId="6" fillId="2" borderId="46" xfId="2" applyNumberFormat="1" applyFont="1" applyFill="1" applyBorder="1" applyAlignment="1">
      <alignment horizontal="center" vertical="center"/>
    </xf>
    <xf numFmtId="1" fontId="6" fillId="2" borderId="56" xfId="2" applyNumberFormat="1" applyFont="1" applyFill="1" applyBorder="1" applyAlignment="1">
      <alignment horizontal="center" vertical="center"/>
    </xf>
    <xf numFmtId="1" fontId="6" fillId="2" borderId="13" xfId="2" applyNumberFormat="1" applyFont="1" applyFill="1" applyBorder="1" applyAlignment="1">
      <alignment horizontal="center" vertical="center"/>
    </xf>
    <xf numFmtId="2" fontId="5" fillId="0" borderId="47" xfId="2" applyNumberFormat="1" applyFont="1" applyBorder="1" applyAlignment="1">
      <alignment horizontal="center" vertical="center"/>
    </xf>
    <xf numFmtId="2" fontId="6" fillId="2" borderId="47" xfId="2" applyNumberFormat="1" applyFont="1" applyFill="1" applyBorder="1" applyAlignment="1">
      <alignment horizontal="center" vertical="center"/>
    </xf>
    <xf numFmtId="2" fontId="6" fillId="2" borderId="57" xfId="2" applyNumberFormat="1" applyFont="1" applyFill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1" fontId="13" fillId="2" borderId="8" xfId="2" applyNumberFormat="1" applyFont="1" applyFill="1" applyBorder="1" applyAlignment="1">
      <alignment horizontal="center" vertical="center"/>
    </xf>
    <xf numFmtId="2" fontId="13" fillId="2" borderId="47" xfId="2" applyNumberFormat="1" applyFont="1" applyFill="1" applyBorder="1" applyAlignment="1">
      <alignment horizontal="center" vertical="center"/>
    </xf>
    <xf numFmtId="0" fontId="14" fillId="2" borderId="45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left" vertical="center" wrapText="1"/>
    </xf>
    <xf numFmtId="2" fontId="6" fillId="0" borderId="47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33" xfId="0" applyNumberFormat="1" applyFont="1" applyFill="1" applyBorder="1" applyAlignment="1">
      <alignment horizontal="left" vertical="center" wrapText="1"/>
    </xf>
    <xf numFmtId="0" fontId="6" fillId="0" borderId="58" xfId="2" applyFont="1" applyBorder="1" applyAlignment="1">
      <alignment horizontal="center" vertical="center"/>
    </xf>
    <xf numFmtId="1" fontId="6" fillId="2" borderId="17" xfId="2" applyNumberFormat="1" applyFont="1" applyFill="1" applyBorder="1" applyAlignment="1">
      <alignment horizontal="center" vertical="center"/>
    </xf>
    <xf numFmtId="2" fontId="6" fillId="2" borderId="59" xfId="2" applyNumberFormat="1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>
      <alignment horizontal="center" vertical="center" textRotation="90" wrapText="1"/>
    </xf>
    <xf numFmtId="0" fontId="12" fillId="2" borderId="22" xfId="3" applyNumberFormat="1" applyFont="1" applyFill="1" applyBorder="1" applyAlignment="1">
      <alignment horizontal="center" vertical="center" textRotation="90" wrapText="1"/>
    </xf>
    <xf numFmtId="0" fontId="9" fillId="2" borderId="36" xfId="3" applyNumberFormat="1" applyFont="1" applyFill="1" applyBorder="1" applyAlignment="1">
      <alignment horizontal="center" vertical="center" textRotation="90" wrapText="1"/>
    </xf>
    <xf numFmtId="0" fontId="6" fillId="0" borderId="17" xfId="2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12" fillId="2" borderId="36" xfId="3" applyNumberFormat="1" applyFont="1" applyFill="1" applyBorder="1" applyAlignment="1">
      <alignment horizontal="center" vertical="center" textRotation="90" wrapText="1"/>
    </xf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64" xfId="0" applyNumberFormat="1" applyFont="1" applyFill="1" applyBorder="1" applyAlignment="1">
      <alignment horizontal="left" vertical="center" wrapText="1"/>
    </xf>
    <xf numFmtId="0" fontId="6" fillId="0" borderId="60" xfId="2" applyFont="1" applyBorder="1" applyAlignment="1">
      <alignment horizontal="center" vertical="center"/>
    </xf>
    <xf numFmtId="1" fontId="6" fillId="2" borderId="20" xfId="2" applyNumberFormat="1" applyFont="1" applyFill="1" applyBorder="1" applyAlignment="1">
      <alignment horizontal="center" vertical="center"/>
    </xf>
    <xf numFmtId="2" fontId="6" fillId="2" borderId="61" xfId="2" applyNumberFormat="1" applyFont="1" applyFill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 wrapText="1"/>
    </xf>
    <xf numFmtId="0" fontId="14" fillId="2" borderId="33" xfId="0" applyNumberFormat="1" applyFont="1" applyFill="1" applyBorder="1" applyAlignment="1">
      <alignment horizontal="left" vertical="center" wrapText="1"/>
    </xf>
    <xf numFmtId="0" fontId="13" fillId="0" borderId="58" xfId="2" applyFont="1" applyBorder="1" applyAlignment="1">
      <alignment horizontal="center" vertical="center"/>
    </xf>
    <xf numFmtId="1" fontId="13" fillId="2" borderId="17" xfId="2" applyNumberFormat="1" applyFont="1" applyFill="1" applyBorder="1" applyAlignment="1">
      <alignment horizontal="center" vertical="center"/>
    </xf>
    <xf numFmtId="2" fontId="13" fillId="2" borderId="59" xfId="2" applyNumberFormat="1" applyFont="1" applyFill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2" fontId="16" fillId="0" borderId="59" xfId="2" applyNumberFormat="1" applyFont="1" applyBorder="1" applyAlignment="1">
      <alignment horizontal="center" vertical="center"/>
    </xf>
    <xf numFmtId="2" fontId="16" fillId="0" borderId="47" xfId="2" applyNumberFormat="1" applyFont="1" applyBorder="1" applyAlignment="1">
      <alignment horizontal="center" vertical="center"/>
    </xf>
    <xf numFmtId="166" fontId="16" fillId="0" borderId="47" xfId="2" applyNumberFormat="1" applyFont="1" applyBorder="1" applyAlignment="1">
      <alignment horizontal="center" vertical="center"/>
    </xf>
    <xf numFmtId="2" fontId="11" fillId="0" borderId="47" xfId="2" applyNumberFormat="1" applyFont="1" applyBorder="1" applyAlignment="1">
      <alignment horizontal="center" vertical="center"/>
    </xf>
    <xf numFmtId="2" fontId="16" fillId="2" borderId="47" xfId="2" applyNumberFormat="1" applyFont="1" applyFill="1" applyBorder="1" applyAlignment="1">
      <alignment horizontal="center" vertical="center"/>
    </xf>
    <xf numFmtId="2" fontId="5" fillId="0" borderId="16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2" fontId="16" fillId="0" borderId="8" xfId="2" applyNumberFormat="1" applyFont="1" applyBorder="1" applyAlignment="1">
      <alignment horizontal="center" vertical="center"/>
    </xf>
    <xf numFmtId="0" fontId="9" fillId="2" borderId="56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" fontId="5" fillId="2" borderId="54" xfId="2" applyNumberFormat="1" applyFont="1" applyFill="1" applyBorder="1" applyAlignment="1">
      <alignment horizontal="center" vertical="center"/>
    </xf>
    <xf numFmtId="167" fontId="5" fillId="2" borderId="55" xfId="2" applyNumberFormat="1" applyFont="1" applyFill="1" applyBorder="1" applyAlignment="1">
      <alignment horizontal="center" vertical="center"/>
    </xf>
    <xf numFmtId="1" fontId="18" fillId="2" borderId="54" xfId="2" applyNumberFormat="1" applyFont="1" applyFill="1" applyBorder="1" applyAlignment="1">
      <alignment horizontal="center" vertical="center"/>
    </xf>
    <xf numFmtId="2" fontId="18" fillId="2" borderId="65" xfId="2" applyNumberFormat="1" applyFont="1" applyFill="1" applyBorder="1" applyAlignment="1">
      <alignment horizontal="center" vertical="center"/>
    </xf>
    <xf numFmtId="1" fontId="15" fillId="2" borderId="58" xfId="0" applyNumberFormat="1" applyFont="1" applyFill="1" applyBorder="1" applyAlignment="1">
      <alignment horizontal="center" wrapText="1"/>
    </xf>
    <xf numFmtId="166" fontId="15" fillId="2" borderId="66" xfId="0" applyNumberFormat="1" applyFont="1" applyFill="1" applyBorder="1" applyAlignment="1">
      <alignment horizontal="center" wrapText="1"/>
    </xf>
    <xf numFmtId="1" fontId="10" fillId="2" borderId="5" xfId="0" applyNumberFormat="1" applyFont="1" applyFill="1" applyBorder="1" applyAlignment="1">
      <alignment horizontal="center" wrapText="1"/>
    </xf>
    <xf numFmtId="1" fontId="5" fillId="0" borderId="16" xfId="2" applyNumberFormat="1" applyFont="1" applyBorder="1" applyAlignme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3" fontId="20" fillId="2" borderId="37" xfId="4" applyNumberFormat="1" applyFont="1" applyFill="1" applyBorder="1" applyAlignment="1">
      <alignment horizontal="center" vertical="center" wrapText="1"/>
    </xf>
    <xf numFmtId="3" fontId="20" fillId="2" borderId="33" xfId="4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1" fontId="5" fillId="2" borderId="46" xfId="2" applyNumberFormat="1" applyFont="1" applyFill="1" applyBorder="1" applyAlignment="1">
      <alignment horizontal="center" vertical="center"/>
    </xf>
    <xf numFmtId="1" fontId="18" fillId="2" borderId="46" xfId="2" applyNumberFormat="1" applyFont="1" applyFill="1" applyBorder="1" applyAlignment="1">
      <alignment horizontal="center" vertical="center"/>
    </xf>
    <xf numFmtId="2" fontId="18" fillId="2" borderId="45" xfId="2" applyNumberFormat="1" applyFont="1" applyFill="1" applyBorder="1" applyAlignment="1">
      <alignment horizontal="center" vertical="center"/>
    </xf>
    <xf numFmtId="1" fontId="15" fillId="2" borderId="46" xfId="0" applyNumberFormat="1" applyFont="1" applyFill="1" applyBorder="1" applyAlignment="1">
      <alignment horizontal="center" wrapText="1"/>
    </xf>
    <xf numFmtId="2" fontId="15" fillId="2" borderId="64" xfId="0" applyNumberFormat="1" applyFont="1" applyFill="1" applyBorder="1" applyAlignment="1">
      <alignment horizontal="center" wrapText="1"/>
    </xf>
    <xf numFmtId="1" fontId="10" fillId="2" borderId="19" xfId="0" applyNumberFormat="1" applyFont="1" applyFill="1" applyBorder="1" applyAlignment="1">
      <alignment horizontal="center" wrapText="1"/>
    </xf>
    <xf numFmtId="1" fontId="5" fillId="0" borderId="49" xfId="2" applyNumberFormat="1" applyFont="1" applyBorder="1" applyAlignment="1">
      <alignment horizontal="center" vertical="center"/>
    </xf>
    <xf numFmtId="1" fontId="19" fillId="2" borderId="8" xfId="0" applyNumberFormat="1" applyFont="1" applyFill="1" applyBorder="1" applyAlignment="1">
      <alignment horizontal="center" vertical="center"/>
    </xf>
    <xf numFmtId="3" fontId="20" fillId="2" borderId="8" xfId="4" applyNumberFormat="1" applyFont="1" applyFill="1" applyBorder="1" applyAlignment="1">
      <alignment horizontal="center" vertical="center" wrapText="1"/>
    </xf>
    <xf numFmtId="1" fontId="5" fillId="2" borderId="60" xfId="2" applyNumberFormat="1" applyFont="1" applyFill="1" applyBorder="1" applyAlignment="1">
      <alignment horizontal="center" vertical="center"/>
    </xf>
    <xf numFmtId="166" fontId="5" fillId="2" borderId="61" xfId="2" applyNumberFormat="1" applyFont="1" applyFill="1" applyBorder="1" applyAlignment="1">
      <alignment horizontal="center" vertical="center"/>
    </xf>
    <xf numFmtId="1" fontId="18" fillId="2" borderId="60" xfId="2" applyNumberFormat="1" applyFont="1" applyFill="1" applyBorder="1" applyAlignment="1">
      <alignment horizontal="center" vertical="center"/>
    </xf>
    <xf numFmtId="166" fontId="18" fillId="2" borderId="64" xfId="2" applyNumberFormat="1" applyFont="1" applyFill="1" applyBorder="1" applyAlignment="1">
      <alignment horizontal="center" vertical="center"/>
    </xf>
    <xf numFmtId="1" fontId="15" fillId="2" borderId="60" xfId="0" applyNumberFormat="1" applyFont="1" applyFill="1" applyBorder="1" applyAlignment="1">
      <alignment horizontal="center" wrapText="1"/>
    </xf>
    <xf numFmtId="166" fontId="15" fillId="2" borderId="64" xfId="0" applyNumberFormat="1" applyFont="1" applyFill="1" applyBorder="1" applyAlignment="1">
      <alignment horizontal="center" wrapText="1"/>
    </xf>
    <xf numFmtId="1" fontId="5" fillId="0" borderId="8" xfId="2" applyNumberFormat="1" applyFont="1" applyBorder="1" applyAlignment="1">
      <alignment horizontal="center" vertical="center"/>
    </xf>
    <xf numFmtId="3" fontId="18" fillId="0" borderId="45" xfId="2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1" fontId="5" fillId="0" borderId="50" xfId="2" applyNumberFormat="1" applyFont="1" applyBorder="1" applyAlignment="1">
      <alignment horizontal="center" vertical="center"/>
    </xf>
    <xf numFmtId="1" fontId="5" fillId="0" borderId="20" xfId="2" applyNumberFormat="1" applyFont="1" applyBorder="1" applyAlignment="1">
      <alignment horizontal="center" vertical="center"/>
    </xf>
    <xf numFmtId="3" fontId="18" fillId="0" borderId="64" xfId="2" applyNumberFormat="1" applyFont="1" applyBorder="1" applyAlignment="1">
      <alignment horizontal="center" vertical="center"/>
    </xf>
    <xf numFmtId="1" fontId="6" fillId="2" borderId="40" xfId="2" applyNumberFormat="1" applyFont="1" applyFill="1" applyBorder="1" applyAlignment="1">
      <alignment horizontal="center" vertical="center"/>
    </xf>
    <xf numFmtId="166" fontId="6" fillId="2" borderId="26" xfId="2" applyNumberFormat="1" applyFont="1" applyFill="1" applyBorder="1" applyAlignment="1">
      <alignment horizontal="center" vertical="center"/>
    </xf>
    <xf numFmtId="1" fontId="18" fillId="2" borderId="40" xfId="2" applyNumberFormat="1" applyFont="1" applyFill="1" applyBorder="1" applyAlignment="1">
      <alignment horizontal="center" vertical="center"/>
    </xf>
    <xf numFmtId="2" fontId="18" fillId="2" borderId="38" xfId="2" applyNumberFormat="1" applyFont="1" applyFill="1" applyBorder="1" applyAlignment="1">
      <alignment horizontal="center" vertical="center"/>
    </xf>
    <xf numFmtId="166" fontId="6" fillId="2" borderId="38" xfId="2" applyNumberFormat="1" applyFont="1" applyFill="1" applyBorder="1" applyAlignment="1">
      <alignment horizontal="center" vertical="center"/>
    </xf>
    <xf numFmtId="1" fontId="21" fillId="2" borderId="23" xfId="2" applyNumberFormat="1" applyFont="1" applyFill="1" applyBorder="1" applyAlignment="1">
      <alignment horizontal="center" vertical="center"/>
    </xf>
    <xf numFmtId="1" fontId="6" fillId="0" borderId="24" xfId="2" applyNumberFormat="1" applyFont="1" applyBorder="1" applyAlignment="1">
      <alignment horizontal="center" vertical="center"/>
    </xf>
    <xf numFmtId="1" fontId="6" fillId="0" borderId="25" xfId="2" applyNumberFormat="1" applyFont="1" applyBorder="1" applyAlignment="1">
      <alignment horizontal="center" vertical="center"/>
    </xf>
    <xf numFmtId="3" fontId="18" fillId="0" borderId="38" xfId="2" applyNumberFormat="1" applyFont="1" applyBorder="1" applyAlignment="1">
      <alignment horizontal="center" vertical="center"/>
    </xf>
    <xf numFmtId="1" fontId="5" fillId="2" borderId="58" xfId="2" applyNumberFormat="1" applyFont="1" applyFill="1" applyBorder="1" applyAlignment="1">
      <alignment horizontal="center" vertical="center"/>
    </xf>
    <xf numFmtId="2" fontId="5" fillId="2" borderId="59" xfId="2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wrapText="1"/>
    </xf>
    <xf numFmtId="166" fontId="10" fillId="2" borderId="15" xfId="0" applyNumberFormat="1" applyFont="1" applyFill="1" applyBorder="1" applyAlignment="1">
      <alignment horizontal="center" wrapText="1"/>
    </xf>
    <xf numFmtId="3" fontId="20" fillId="2" borderId="52" xfId="4" applyNumberFormat="1" applyFont="1" applyFill="1" applyBorder="1" applyAlignment="1">
      <alignment horizontal="center" vertical="center" wrapText="1"/>
    </xf>
    <xf numFmtId="166" fontId="15" fillId="2" borderId="45" xfId="0" applyNumberFormat="1" applyFont="1" applyFill="1" applyBorder="1" applyAlignment="1">
      <alignment horizontal="center" wrapText="1"/>
    </xf>
    <xf numFmtId="166" fontId="10" fillId="2" borderId="7" xfId="0" applyNumberFormat="1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2" fontId="5" fillId="2" borderId="61" xfId="2" applyNumberFormat="1" applyFont="1" applyFill="1" applyBorder="1" applyAlignment="1">
      <alignment horizontal="center" vertical="center"/>
    </xf>
    <xf numFmtId="2" fontId="18" fillId="2" borderId="64" xfId="2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/>
    </xf>
    <xf numFmtId="1" fontId="6" fillId="2" borderId="26" xfId="2" applyNumberFormat="1" applyFont="1" applyFill="1" applyBorder="1" applyAlignment="1">
      <alignment horizontal="center" vertical="center"/>
    </xf>
    <xf numFmtId="1" fontId="18" fillId="2" borderId="38" xfId="2" applyNumberFormat="1" applyFont="1" applyFill="1" applyBorder="1" applyAlignment="1">
      <alignment horizontal="center" vertical="center"/>
    </xf>
    <xf numFmtId="1" fontId="6" fillId="2" borderId="38" xfId="2" applyNumberFormat="1" applyFont="1" applyFill="1" applyBorder="1" applyAlignment="1">
      <alignment horizontal="center" vertical="center"/>
    </xf>
    <xf numFmtId="166" fontId="21" fillId="2" borderId="23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1" fontId="18" fillId="2" borderId="58" xfId="2" applyNumberFormat="1" applyFont="1" applyFill="1" applyBorder="1" applyAlignment="1">
      <alignment horizontal="center" vertical="center"/>
    </xf>
    <xf numFmtId="2" fontId="18" fillId="2" borderId="33" xfId="2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166" fontId="5" fillId="2" borderId="47" xfId="2" applyNumberFormat="1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wrapText="1"/>
    </xf>
    <xf numFmtId="3" fontId="20" fillId="2" borderId="45" xfId="4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1" fontId="18" fillId="2" borderId="56" xfId="2" applyNumberFormat="1" applyFont="1" applyFill="1" applyBorder="1" applyAlignment="1">
      <alignment horizontal="center" vertical="center"/>
    </xf>
    <xf numFmtId="166" fontId="18" fillId="2" borderId="39" xfId="2" applyNumberFormat="1" applyFont="1" applyFill="1" applyBorder="1" applyAlignment="1">
      <alignment horizontal="center" vertical="center"/>
    </xf>
    <xf numFmtId="1" fontId="19" fillId="2" borderId="20" xfId="0" applyNumberFormat="1" applyFont="1" applyFill="1" applyBorder="1" applyAlignment="1">
      <alignment horizontal="center" vertical="center"/>
    </xf>
    <xf numFmtId="3" fontId="20" fillId="2" borderId="64" xfId="4" applyNumberFormat="1" applyFont="1" applyFill="1" applyBorder="1" applyAlignment="1">
      <alignment horizontal="center" vertical="center" wrapText="1"/>
    </xf>
    <xf numFmtId="2" fontId="5" fillId="0" borderId="19" xfId="2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1" fontId="5" fillId="2" borderId="47" xfId="2" applyNumberFormat="1" applyFont="1" applyFill="1" applyBorder="1" applyAlignment="1">
      <alignment horizontal="center" vertical="center"/>
    </xf>
    <xf numFmtId="1" fontId="18" fillId="2" borderId="45" xfId="2" applyNumberFormat="1" applyFont="1" applyFill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166" fontId="18" fillId="2" borderId="38" xfId="2" applyNumberFormat="1" applyFont="1" applyFill="1" applyBorder="1" applyAlignment="1">
      <alignment horizontal="center" vertical="center"/>
    </xf>
    <xf numFmtId="166" fontId="6" fillId="2" borderId="36" xfId="2" applyNumberFormat="1" applyFont="1" applyFill="1" applyBorder="1" applyAlignment="1">
      <alignment horizontal="center" vertical="center"/>
    </xf>
    <xf numFmtId="2" fontId="6" fillId="2" borderId="22" xfId="2" applyNumberFormat="1" applyFont="1" applyFill="1" applyBorder="1" applyAlignment="1">
      <alignment horizontal="center" vertical="center"/>
    </xf>
    <xf numFmtId="2" fontId="21" fillId="2" borderId="23" xfId="2" applyNumberFormat="1" applyFont="1" applyFill="1" applyBorder="1" applyAlignment="1">
      <alignment horizontal="center" vertical="center"/>
    </xf>
    <xf numFmtId="1" fontId="22" fillId="2" borderId="25" xfId="2" applyNumberFormat="1" applyFont="1" applyFill="1" applyBorder="1" applyAlignment="1">
      <alignment horizontal="center" vertical="center"/>
    </xf>
    <xf numFmtId="3" fontId="20" fillId="2" borderId="38" xfId="2" applyNumberFormat="1" applyFont="1" applyFill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2" fontId="5" fillId="0" borderId="0" xfId="2" applyNumberFormat="1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9" fillId="2" borderId="48" xfId="3" applyNumberFormat="1" applyFont="1" applyFill="1" applyBorder="1" applyAlignment="1">
      <alignment horizontal="center" vertical="center" wrapText="1"/>
    </xf>
    <xf numFmtId="0" fontId="9" fillId="2" borderId="10" xfId="3" applyNumberFormat="1" applyFont="1" applyFill="1" applyBorder="1" applyAlignment="1">
      <alignment horizontal="center" vertical="center" wrapText="1"/>
    </xf>
    <xf numFmtId="0" fontId="9" fillId="2" borderId="36" xfId="3" applyNumberFormat="1" applyFont="1" applyFill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67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34" xfId="3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4" fontId="6" fillId="0" borderId="0" xfId="2" applyNumberFormat="1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63" xfId="2" applyFont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9" fillId="2" borderId="54" xfId="3" applyFont="1" applyFill="1" applyBorder="1" applyAlignment="1">
      <alignment horizontal="center" vertical="center" wrapText="1"/>
    </xf>
    <xf numFmtId="0" fontId="9" fillId="2" borderId="51" xfId="3" applyFont="1" applyFill="1" applyBorder="1" applyAlignment="1">
      <alignment horizontal="center" vertical="center" wrapText="1"/>
    </xf>
    <xf numFmtId="0" fontId="9" fillId="2" borderId="55" xfId="3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 wrapText="1"/>
    </xf>
    <xf numFmtId="0" fontId="9" fillId="2" borderId="61" xfId="3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0" fontId="11" fillId="0" borderId="63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14" fontId="17" fillId="0" borderId="0" xfId="2" applyNumberFormat="1" applyFont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9" fillId="2" borderId="49" xfId="3" applyFont="1" applyFill="1" applyBorder="1" applyAlignment="1">
      <alignment horizontal="center" vertical="center" textRotation="90" wrapText="1"/>
    </xf>
    <xf numFmtId="0" fontId="9" fillId="2" borderId="8" xfId="3" applyFont="1" applyFill="1" applyBorder="1" applyAlignment="1">
      <alignment horizontal="center" vertical="center" textRotation="90" wrapText="1"/>
    </xf>
    <xf numFmtId="0" fontId="9" fillId="2" borderId="45" xfId="3" applyFont="1" applyFill="1" applyBorder="1" applyAlignment="1">
      <alignment horizontal="center" vertical="center" textRotation="90" wrapText="1"/>
    </xf>
    <xf numFmtId="0" fontId="6" fillId="0" borderId="4" xfId="2" applyFont="1" applyBorder="1" applyAlignment="1">
      <alignment horizontal="center" vertical="center" textRotation="90" wrapText="1"/>
    </xf>
    <xf numFmtId="0" fontId="6" fillId="0" borderId="7" xfId="2" applyFont="1" applyBorder="1" applyAlignment="1">
      <alignment horizontal="center" vertical="center" textRotation="90" wrapText="1"/>
    </xf>
    <xf numFmtId="0" fontId="6" fillId="2" borderId="58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33" xfId="3" applyFont="1" applyFill="1" applyBorder="1" applyAlignment="1">
      <alignment horizontal="center" vertical="center" wrapText="1"/>
    </xf>
    <xf numFmtId="0" fontId="6" fillId="2" borderId="33" xfId="2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12 3" xfId="4"/>
    <cellStyle name="Обычный 2 2 3" xfId="2"/>
    <cellStyle name="Обычный 4" xfId="3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9"/>
  <sheetViews>
    <sheetView tabSelected="1" zoomScale="80" zoomScaleNormal="80" workbookViewId="0">
      <selection activeCell="G31" sqref="G31"/>
    </sheetView>
  </sheetViews>
  <sheetFormatPr defaultColWidth="8.25" defaultRowHeight="15.75"/>
  <cols>
    <col min="1" max="1" width="4.5" style="1" customWidth="1"/>
    <col min="2" max="2" width="21" style="2" customWidth="1"/>
    <col min="3" max="4" width="6.75" style="1" customWidth="1"/>
    <col min="5" max="5" width="13.25" style="1" hidden="1" customWidth="1"/>
    <col min="6" max="7" width="15.75" style="1" customWidth="1"/>
    <col min="8" max="11" width="6.75" style="1" customWidth="1"/>
    <col min="12" max="15" width="7.75" style="1" hidden="1" customWidth="1"/>
    <col min="16" max="29" width="6.75" style="1" customWidth="1"/>
    <col min="30" max="31" width="8.25" style="1"/>
    <col min="32" max="32" width="16.25" style="1" bestFit="1" customWidth="1"/>
    <col min="33" max="16384" width="8.25" style="1"/>
  </cols>
  <sheetData>
    <row r="1" spans="1:32" ht="15.75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32" ht="15.7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2" ht="20.25">
      <c r="A3" s="245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</row>
    <row r="4" spans="1:32" ht="16.5" thickBot="1">
      <c r="R4" s="45"/>
      <c r="S4" s="45"/>
      <c r="V4" s="44"/>
      <c r="W4" s="44"/>
      <c r="X4" s="276"/>
      <c r="Y4" s="276"/>
      <c r="AB4" s="44"/>
      <c r="AC4" s="44"/>
      <c r="AD4" s="276">
        <v>44728</v>
      </c>
      <c r="AE4" s="276"/>
    </row>
    <row r="5" spans="1:32" ht="27.75" customHeight="1" thickBot="1">
      <c r="A5" s="267" t="s">
        <v>2</v>
      </c>
      <c r="B5" s="270" t="s">
        <v>3</v>
      </c>
      <c r="C5" s="250" t="s">
        <v>40</v>
      </c>
      <c r="D5" s="251"/>
      <c r="E5" s="248" t="s">
        <v>4</v>
      </c>
      <c r="F5" s="273" t="s">
        <v>5</v>
      </c>
      <c r="G5" s="242" t="s">
        <v>162</v>
      </c>
      <c r="H5" s="239" t="s">
        <v>6</v>
      </c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1"/>
    </row>
    <row r="6" spans="1:32" s="2" customFormat="1" ht="31.5" customHeight="1" thickBot="1">
      <c r="A6" s="268"/>
      <c r="B6" s="271"/>
      <c r="C6" s="252"/>
      <c r="D6" s="253"/>
      <c r="E6" s="249"/>
      <c r="F6" s="274"/>
      <c r="G6" s="243"/>
      <c r="H6" s="256" t="s">
        <v>7</v>
      </c>
      <c r="I6" s="257"/>
      <c r="J6" s="256" t="s">
        <v>15</v>
      </c>
      <c r="K6" s="257"/>
      <c r="L6" s="264" t="s">
        <v>9</v>
      </c>
      <c r="M6" s="265"/>
      <c r="N6" s="265" t="s">
        <v>10</v>
      </c>
      <c r="O6" s="266"/>
      <c r="P6" s="256" t="s">
        <v>12</v>
      </c>
      <c r="Q6" s="257"/>
      <c r="R6" s="256" t="s">
        <v>11</v>
      </c>
      <c r="S6" s="257"/>
      <c r="T6" s="256" t="s">
        <v>8</v>
      </c>
      <c r="U6" s="257"/>
      <c r="V6" s="254" t="s">
        <v>14</v>
      </c>
      <c r="W6" s="255"/>
      <c r="X6" s="256" t="s">
        <v>13</v>
      </c>
      <c r="Y6" s="257"/>
      <c r="Z6" s="254" t="s">
        <v>10</v>
      </c>
      <c r="AA6" s="275"/>
      <c r="AB6" s="265" t="s">
        <v>42</v>
      </c>
      <c r="AC6" s="266"/>
      <c r="AD6" s="237" t="s">
        <v>43</v>
      </c>
      <c r="AE6" s="238"/>
    </row>
    <row r="7" spans="1:32" s="2" customFormat="1" ht="32.25" thickBot="1">
      <c r="A7" s="269"/>
      <c r="B7" s="272"/>
      <c r="C7" s="42" t="s">
        <v>17</v>
      </c>
      <c r="D7" s="43" t="s">
        <v>18</v>
      </c>
      <c r="E7" s="233" t="s">
        <v>16</v>
      </c>
      <c r="F7" s="42" t="s">
        <v>41</v>
      </c>
      <c r="G7" s="234" t="s">
        <v>163</v>
      </c>
      <c r="H7" s="47" t="s">
        <v>17</v>
      </c>
      <c r="I7" s="232" t="s">
        <v>18</v>
      </c>
      <c r="J7" s="42" t="s">
        <v>17</v>
      </c>
      <c r="K7" s="43" t="s">
        <v>18</v>
      </c>
      <c r="L7" s="3" t="s">
        <v>17</v>
      </c>
      <c r="M7" s="4" t="s">
        <v>18</v>
      </c>
      <c r="N7" s="4" t="s">
        <v>17</v>
      </c>
      <c r="O7" s="41" t="s">
        <v>18</v>
      </c>
      <c r="P7" s="42" t="s">
        <v>17</v>
      </c>
      <c r="Q7" s="43" t="s">
        <v>18</v>
      </c>
      <c r="R7" s="42" t="s">
        <v>17</v>
      </c>
      <c r="S7" s="43" t="s">
        <v>18</v>
      </c>
      <c r="T7" s="42" t="s">
        <v>17</v>
      </c>
      <c r="U7" s="43" t="s">
        <v>18</v>
      </c>
      <c r="V7" s="42" t="s">
        <v>17</v>
      </c>
      <c r="W7" s="43" t="s">
        <v>18</v>
      </c>
      <c r="X7" s="42" t="s">
        <v>17</v>
      </c>
      <c r="Y7" s="43" t="s">
        <v>18</v>
      </c>
      <c r="Z7" s="42" t="s">
        <v>17</v>
      </c>
      <c r="AA7" s="46" t="s">
        <v>18</v>
      </c>
      <c r="AB7" s="47" t="s">
        <v>17</v>
      </c>
      <c r="AC7" s="46" t="s">
        <v>18</v>
      </c>
      <c r="AD7" s="47" t="s">
        <v>17</v>
      </c>
      <c r="AE7" s="232" t="s">
        <v>18</v>
      </c>
    </row>
    <row r="8" spans="1:32">
      <c r="A8" s="5">
        <v>1</v>
      </c>
      <c r="B8" s="6" t="s">
        <v>19</v>
      </c>
      <c r="C8" s="31">
        <v>86</v>
      </c>
      <c r="D8" s="129">
        <v>47.62</v>
      </c>
      <c r="E8" s="7">
        <v>47.6</v>
      </c>
      <c r="F8" s="8">
        <f t="shared" ref="F8:F11" si="0">+I8+K8+M8+O8+Q8+S8+U8+W8+Y8+AA8</f>
        <v>47.599999999999994</v>
      </c>
      <c r="G8" s="8">
        <v>0</v>
      </c>
      <c r="H8" s="63">
        <v>72</v>
      </c>
      <c r="I8" s="63">
        <f>36.54+3.76</f>
        <v>40.299999999999997</v>
      </c>
      <c r="J8" s="8"/>
      <c r="K8" s="9"/>
      <c r="L8" s="9"/>
      <c r="M8" s="9"/>
      <c r="N8" s="9"/>
      <c r="O8" s="9"/>
      <c r="P8" s="9">
        <v>14</v>
      </c>
      <c r="Q8" s="121">
        <v>7.3</v>
      </c>
      <c r="R8" s="9"/>
      <c r="S8" s="9"/>
      <c r="T8" s="9"/>
      <c r="U8" s="9"/>
      <c r="V8" s="9"/>
      <c r="W8" s="9"/>
      <c r="X8" s="9"/>
      <c r="Y8" s="9"/>
      <c r="Z8" s="9"/>
      <c r="AA8" s="13"/>
      <c r="AB8" s="13"/>
      <c r="AC8" s="55"/>
      <c r="AD8" s="13"/>
      <c r="AE8" s="13"/>
    </row>
    <row r="9" spans="1:32">
      <c r="A9" s="10">
        <v>2</v>
      </c>
      <c r="B9" s="11" t="s">
        <v>20</v>
      </c>
      <c r="C9" s="32">
        <v>83</v>
      </c>
      <c r="D9" s="12">
        <v>38.93</v>
      </c>
      <c r="E9" s="12">
        <v>38.93</v>
      </c>
      <c r="F9" s="8">
        <f t="shared" si="0"/>
        <v>38.93</v>
      </c>
      <c r="G9" s="8">
        <f t="shared" ref="G9:G11" si="1">+D9-F9</f>
        <v>0</v>
      </c>
      <c r="H9" s="13">
        <v>49</v>
      </c>
      <c r="I9" s="13">
        <f>22.22+0.58</f>
        <v>22.799999999999997</v>
      </c>
      <c r="J9" s="13">
        <v>3</v>
      </c>
      <c r="K9" s="13">
        <v>2.4</v>
      </c>
      <c r="L9" s="13"/>
      <c r="M9" s="13"/>
      <c r="N9" s="13"/>
      <c r="O9" s="13"/>
      <c r="P9" s="13"/>
      <c r="Q9" s="13"/>
      <c r="R9" s="13">
        <v>22</v>
      </c>
      <c r="S9" s="13">
        <v>12.13</v>
      </c>
      <c r="T9" s="13">
        <v>2</v>
      </c>
      <c r="U9" s="13">
        <v>1.6</v>
      </c>
      <c r="V9" s="9"/>
      <c r="W9" s="9"/>
      <c r="X9" s="9"/>
      <c r="Y9" s="9"/>
      <c r="Z9" s="9"/>
      <c r="AA9" s="13"/>
      <c r="AB9" s="13"/>
      <c r="AC9" s="55"/>
      <c r="AD9" s="13"/>
      <c r="AE9" s="13"/>
    </row>
    <row r="10" spans="1:32">
      <c r="A10" s="10">
        <v>3</v>
      </c>
      <c r="B10" s="11" t="s">
        <v>21</v>
      </c>
      <c r="C10" s="32">
        <v>11</v>
      </c>
      <c r="D10" s="12">
        <v>6.14</v>
      </c>
      <c r="E10" s="12">
        <v>6.14</v>
      </c>
      <c r="F10" s="8">
        <f t="shared" si="0"/>
        <v>6.1400000000000006</v>
      </c>
      <c r="G10" s="8">
        <f t="shared" si="1"/>
        <v>0</v>
      </c>
      <c r="H10" s="13">
        <v>4</v>
      </c>
      <c r="I10" s="13">
        <v>3.04</v>
      </c>
      <c r="J10" s="13"/>
      <c r="K10" s="13"/>
      <c r="L10" s="13"/>
      <c r="M10" s="13"/>
      <c r="N10" s="13"/>
      <c r="O10" s="13"/>
      <c r="P10" s="13"/>
      <c r="Q10" s="13"/>
      <c r="R10" s="13">
        <v>1</v>
      </c>
      <c r="S10" s="13">
        <v>0.7</v>
      </c>
      <c r="T10" s="54">
        <v>6</v>
      </c>
      <c r="U10" s="51">
        <v>2.4</v>
      </c>
      <c r="V10" s="9"/>
      <c r="W10" s="9"/>
      <c r="X10" s="9"/>
      <c r="Y10" s="9"/>
      <c r="Z10" s="9"/>
      <c r="AA10" s="13"/>
      <c r="AB10" s="13"/>
      <c r="AC10" s="55"/>
      <c r="AD10" s="13"/>
      <c r="AE10" s="13"/>
    </row>
    <row r="11" spans="1:32" ht="16.5" thickBot="1">
      <c r="A11" s="14">
        <v>4</v>
      </c>
      <c r="B11" s="15" t="s">
        <v>22</v>
      </c>
      <c r="C11" s="33">
        <v>11</v>
      </c>
      <c r="D11" s="130">
        <v>5.43</v>
      </c>
      <c r="E11" s="16">
        <v>5.43</v>
      </c>
      <c r="F11" s="8">
        <f t="shared" si="0"/>
        <v>5.43</v>
      </c>
      <c r="G11" s="8">
        <f t="shared" si="1"/>
        <v>0</v>
      </c>
      <c r="H11" s="17">
        <v>11</v>
      </c>
      <c r="I11" s="17">
        <v>5.43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63"/>
      <c r="U11" s="73"/>
      <c r="V11" s="39"/>
      <c r="W11" s="39"/>
      <c r="X11" s="39"/>
      <c r="Y11" s="39"/>
      <c r="Z11" s="39"/>
      <c r="AA11" s="17"/>
      <c r="AB11" s="17"/>
      <c r="AC11" s="231"/>
      <c r="AD11" s="13"/>
      <c r="AE11" s="13"/>
      <c r="AF11" s="18"/>
    </row>
    <row r="12" spans="1:32" ht="16.5" thickBot="1">
      <c r="A12" s="258" t="s">
        <v>23</v>
      </c>
      <c r="B12" s="259"/>
      <c r="C12" s="34">
        <f t="shared" ref="C12:D12" si="2">+C11+C10+C9+C8</f>
        <v>191</v>
      </c>
      <c r="D12" s="19">
        <f t="shared" si="2"/>
        <v>98.12</v>
      </c>
      <c r="E12" s="20">
        <f>+E11+E10+E9+E8</f>
        <v>98.1</v>
      </c>
      <c r="F12" s="20">
        <f>+F11+F10+F9+F8</f>
        <v>98.1</v>
      </c>
      <c r="G12" s="20">
        <f>+G11+G10+G9+G8</f>
        <v>0</v>
      </c>
      <c r="H12" s="21">
        <f t="shared" ref="H12:U12" si="3">+H11+H10+H9+H8</f>
        <v>136</v>
      </c>
      <c r="I12" s="21">
        <f t="shared" si="3"/>
        <v>71.569999999999993</v>
      </c>
      <c r="J12" s="21">
        <f t="shared" si="3"/>
        <v>3</v>
      </c>
      <c r="K12" s="21">
        <f t="shared" si="3"/>
        <v>2.4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14</v>
      </c>
      <c r="Q12" s="21">
        <f t="shared" si="3"/>
        <v>7.3</v>
      </c>
      <c r="R12" s="21">
        <f t="shared" si="3"/>
        <v>23</v>
      </c>
      <c r="S12" s="21">
        <f t="shared" si="3"/>
        <v>12.83</v>
      </c>
      <c r="T12" s="21">
        <f t="shared" si="3"/>
        <v>8</v>
      </c>
      <c r="U12" s="21">
        <f t="shared" si="3"/>
        <v>4</v>
      </c>
      <c r="V12" s="40">
        <f t="shared" ref="V12" si="4">+V11+V10+V9+V8</f>
        <v>0</v>
      </c>
      <c r="W12" s="40">
        <f t="shared" ref="W12" si="5">+W11+W10+W9+W8</f>
        <v>0</v>
      </c>
      <c r="X12" s="40">
        <f t="shared" ref="X12" si="6">+X11+X10+X9+X8</f>
        <v>0</v>
      </c>
      <c r="Y12" s="40">
        <f t="shared" ref="Y12" si="7">+Y11+Y10+Y9+Y8</f>
        <v>0</v>
      </c>
      <c r="Z12" s="40">
        <f t="shared" ref="Z12" si="8">+Z11+Z10+Z9+Z8</f>
        <v>0</v>
      </c>
      <c r="AA12" s="48">
        <f t="shared" ref="AA12:AC12" si="9">+AA11+AA10+AA9+AA8</f>
        <v>0</v>
      </c>
      <c r="AB12" s="21">
        <f t="shared" si="9"/>
        <v>0</v>
      </c>
      <c r="AC12" s="49">
        <f t="shared" si="9"/>
        <v>0</v>
      </c>
      <c r="AD12" s="235">
        <f t="shared" ref="AD12:AE12" si="10">+AD11+AD10+AD9+AD8</f>
        <v>0</v>
      </c>
      <c r="AE12" s="236">
        <f t="shared" si="10"/>
        <v>0</v>
      </c>
    </row>
    <row r="13" spans="1:32">
      <c r="A13" s="5">
        <v>5</v>
      </c>
      <c r="B13" s="6" t="s">
        <v>24</v>
      </c>
      <c r="C13" s="31">
        <v>91</v>
      </c>
      <c r="D13" s="7">
        <v>57.09</v>
      </c>
      <c r="E13" s="35">
        <f>33+5</f>
        <v>38</v>
      </c>
      <c r="F13" s="8">
        <f t="shared" ref="F13:F16" si="11">+I13+K13+M13+O13+Q13+S13+U13+W13+Y13+AA13</f>
        <v>52.05</v>
      </c>
      <c r="G13" s="8">
        <f t="shared" ref="G13:G16" si="12">+F13-D13</f>
        <v>-5.0400000000000063</v>
      </c>
      <c r="H13" s="9">
        <v>80</v>
      </c>
      <c r="I13" s="9">
        <f>47.75-3</f>
        <v>44.75</v>
      </c>
      <c r="J13" s="9"/>
      <c r="K13" s="9"/>
      <c r="L13" s="9"/>
      <c r="M13" s="9"/>
      <c r="N13" s="9"/>
      <c r="O13" s="9"/>
      <c r="P13" s="9">
        <v>14</v>
      </c>
      <c r="Q13" s="9">
        <v>7.3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2">
      <c r="A14" s="10">
        <v>6</v>
      </c>
      <c r="B14" s="11" t="s">
        <v>25</v>
      </c>
      <c r="C14" s="32">
        <v>68</v>
      </c>
      <c r="D14" s="12">
        <v>43.25</v>
      </c>
      <c r="E14" s="36">
        <f>26+2</f>
        <v>28</v>
      </c>
      <c r="F14" s="8">
        <f t="shared" si="11"/>
        <v>40.6</v>
      </c>
      <c r="G14" s="8">
        <f t="shared" si="12"/>
        <v>-2.6499999999999986</v>
      </c>
      <c r="H14" s="13">
        <v>40</v>
      </c>
      <c r="I14" s="13">
        <v>26.75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>
        <v>24</v>
      </c>
      <c r="U14" s="13">
        <v>13.39</v>
      </c>
      <c r="V14" s="9"/>
      <c r="W14" s="9"/>
      <c r="X14" s="9"/>
      <c r="Y14" s="9"/>
      <c r="Z14" s="9">
        <v>1</v>
      </c>
      <c r="AA14" s="13">
        <v>0.46</v>
      </c>
      <c r="AB14" s="13"/>
      <c r="AC14" s="13"/>
      <c r="AD14" s="13"/>
      <c r="AE14" s="13"/>
    </row>
    <row r="15" spans="1:32">
      <c r="A15" s="22">
        <v>7</v>
      </c>
      <c r="B15" s="23" t="s">
        <v>26</v>
      </c>
      <c r="C15" s="32">
        <v>21</v>
      </c>
      <c r="D15" s="12">
        <v>12.34</v>
      </c>
      <c r="E15" s="36">
        <v>12.34</v>
      </c>
      <c r="F15" s="128">
        <f t="shared" si="11"/>
        <v>12.34</v>
      </c>
      <c r="G15" s="8">
        <f t="shared" si="12"/>
        <v>0</v>
      </c>
      <c r="H15" s="13">
        <v>21</v>
      </c>
      <c r="I15" s="13">
        <v>12.34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9"/>
      <c r="W15" s="9"/>
      <c r="X15" s="9"/>
      <c r="Y15" s="9"/>
      <c r="Z15" s="9"/>
      <c r="AA15" s="13"/>
      <c r="AB15" s="13"/>
      <c r="AC15" s="13"/>
      <c r="AD15" s="13"/>
      <c r="AE15" s="13"/>
    </row>
    <row r="16" spans="1:32" ht="16.5" thickBot="1">
      <c r="A16" s="24">
        <v>8</v>
      </c>
      <c r="B16" s="25" t="s">
        <v>27</v>
      </c>
      <c r="C16" s="33">
        <v>8</v>
      </c>
      <c r="D16" s="16">
        <v>4.5</v>
      </c>
      <c r="E16" s="37">
        <v>3.4</v>
      </c>
      <c r="F16" s="8">
        <f t="shared" si="11"/>
        <v>4.5</v>
      </c>
      <c r="G16" s="8">
        <f t="shared" si="12"/>
        <v>0</v>
      </c>
      <c r="H16" s="17">
        <v>8</v>
      </c>
      <c r="I16" s="17">
        <v>4.5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39"/>
      <c r="W16" s="39"/>
      <c r="X16" s="39"/>
      <c r="Y16" s="39"/>
      <c r="Z16" s="39"/>
      <c r="AA16" s="17"/>
      <c r="AB16" s="17"/>
      <c r="AC16" s="17"/>
      <c r="AD16" s="17"/>
      <c r="AE16" s="17"/>
    </row>
    <row r="17" spans="1:31" ht="16.5" thickBot="1">
      <c r="A17" s="260" t="s">
        <v>28</v>
      </c>
      <c r="B17" s="261"/>
      <c r="C17" s="34">
        <f t="shared" ref="C17:E17" si="13">+C16+C15+C14+C13</f>
        <v>188</v>
      </c>
      <c r="D17" s="19">
        <f t="shared" si="13"/>
        <v>117.18</v>
      </c>
      <c r="E17" s="38">
        <f t="shared" si="13"/>
        <v>81.740000000000009</v>
      </c>
      <c r="F17" s="20">
        <f>+F16+F15+F14+F13</f>
        <v>109.49</v>
      </c>
      <c r="G17" s="20">
        <f>+G16+G15+G14+G13</f>
        <v>-7.6900000000000048</v>
      </c>
      <c r="H17" s="21">
        <f t="shared" ref="H17:U17" si="14">+H16+H15+H14+H13</f>
        <v>149</v>
      </c>
      <c r="I17" s="21">
        <f t="shared" si="14"/>
        <v>88.34</v>
      </c>
      <c r="J17" s="21">
        <f t="shared" si="14"/>
        <v>0</v>
      </c>
      <c r="K17" s="21">
        <f t="shared" si="14"/>
        <v>0</v>
      </c>
      <c r="L17" s="21">
        <f t="shared" si="14"/>
        <v>0</v>
      </c>
      <c r="M17" s="21">
        <f t="shared" si="14"/>
        <v>0</v>
      </c>
      <c r="N17" s="21">
        <f t="shared" si="14"/>
        <v>0</v>
      </c>
      <c r="O17" s="21">
        <f t="shared" si="14"/>
        <v>0</v>
      </c>
      <c r="P17" s="21">
        <f t="shared" si="14"/>
        <v>14</v>
      </c>
      <c r="Q17" s="21">
        <f t="shared" si="14"/>
        <v>7.3</v>
      </c>
      <c r="R17" s="21">
        <f t="shared" si="14"/>
        <v>0</v>
      </c>
      <c r="S17" s="21">
        <f t="shared" si="14"/>
        <v>0</v>
      </c>
      <c r="T17" s="21">
        <f t="shared" si="14"/>
        <v>24</v>
      </c>
      <c r="U17" s="21">
        <f t="shared" si="14"/>
        <v>13.39</v>
      </c>
      <c r="V17" s="40">
        <f t="shared" ref="V17" si="15">+V16+V15+V14+V13</f>
        <v>0</v>
      </c>
      <c r="W17" s="40">
        <f t="shared" ref="W17" si="16">+W16+W15+W14+W13</f>
        <v>0</v>
      </c>
      <c r="X17" s="40">
        <f t="shared" ref="X17" si="17">+X16+X15+X14+X13</f>
        <v>0</v>
      </c>
      <c r="Y17" s="40">
        <f t="shared" ref="Y17" si="18">+Y16+Y15+Y14+Y13</f>
        <v>0</v>
      </c>
      <c r="Z17" s="40">
        <f t="shared" ref="Z17" si="19">+Z16+Z15+Z14+Z13</f>
        <v>1</v>
      </c>
      <c r="AA17" s="48">
        <f t="shared" ref="AA17:AC17" si="20">+AA16+AA15+AA14+AA13</f>
        <v>0.46</v>
      </c>
      <c r="AB17" s="21">
        <f t="shared" si="20"/>
        <v>0</v>
      </c>
      <c r="AC17" s="49">
        <f t="shared" si="20"/>
        <v>0</v>
      </c>
      <c r="AD17" s="21">
        <f t="shared" ref="AD17:AE17" si="21">+AD16+AD15+AD14+AD13</f>
        <v>0</v>
      </c>
      <c r="AE17" s="49">
        <f t="shared" si="21"/>
        <v>0</v>
      </c>
    </row>
    <row r="18" spans="1:31">
      <c r="A18" s="26">
        <v>9</v>
      </c>
      <c r="B18" s="6" t="s">
        <v>29</v>
      </c>
      <c r="C18" s="31">
        <v>53</v>
      </c>
      <c r="D18" s="7">
        <v>25.68</v>
      </c>
      <c r="E18" s="35">
        <f>3.5+10.5</f>
        <v>14</v>
      </c>
      <c r="F18" s="8">
        <f>+I18+K18+M18+O18+Q18+S18+U18+W18+Y18+AA18+AC18+AE18</f>
        <v>24.18</v>
      </c>
      <c r="G18" s="8">
        <f t="shared" ref="G18:G21" si="22">+F18-D18</f>
        <v>-1.5</v>
      </c>
      <c r="H18" s="9">
        <v>22</v>
      </c>
      <c r="I18" s="9">
        <v>8.7899999999999991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v>9</v>
      </c>
      <c r="U18" s="9">
        <v>4.3900000000000006</v>
      </c>
      <c r="V18" s="9"/>
      <c r="W18" s="9"/>
      <c r="X18" s="9"/>
      <c r="Y18" s="9"/>
      <c r="Z18" s="9">
        <v>1</v>
      </c>
      <c r="AA18" s="9">
        <v>0.5</v>
      </c>
      <c r="AB18" s="9">
        <v>2</v>
      </c>
      <c r="AC18" s="9">
        <v>1</v>
      </c>
      <c r="AD18" s="9">
        <v>18</v>
      </c>
      <c r="AE18" s="9">
        <v>9.5</v>
      </c>
    </row>
    <row r="19" spans="1:31">
      <c r="A19" s="27">
        <v>10</v>
      </c>
      <c r="B19" s="11" t="s">
        <v>30</v>
      </c>
      <c r="C19" s="32">
        <v>126</v>
      </c>
      <c r="D19" s="12">
        <v>66.08</v>
      </c>
      <c r="E19" s="36">
        <v>8</v>
      </c>
      <c r="F19" s="8">
        <f t="shared" ref="F19:F21" si="23">+I19+K19+M19+O19+Q19+S19+U19+W19+Y19+AA19</f>
        <v>55.379999999999995</v>
      </c>
      <c r="G19" s="8">
        <f t="shared" si="22"/>
        <v>-10.700000000000003</v>
      </c>
      <c r="H19" s="13">
        <v>126</v>
      </c>
      <c r="I19" s="131">
        <f>66.08-4.2-1.5-2-3</f>
        <v>55.379999999999995</v>
      </c>
      <c r="J19" s="54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9"/>
      <c r="W19" s="9"/>
      <c r="X19" s="9"/>
      <c r="Y19" s="9"/>
      <c r="Z19" s="9"/>
      <c r="AA19" s="13"/>
      <c r="AB19" s="13"/>
      <c r="AC19" s="13"/>
      <c r="AD19" s="13"/>
      <c r="AE19" s="13"/>
    </row>
    <row r="20" spans="1:31">
      <c r="A20" s="27">
        <v>11</v>
      </c>
      <c r="B20" s="11" t="s">
        <v>31</v>
      </c>
      <c r="C20" s="32">
        <v>25</v>
      </c>
      <c r="D20" s="12">
        <v>14.23</v>
      </c>
      <c r="E20" s="36">
        <v>12.9</v>
      </c>
      <c r="F20" s="8">
        <f t="shared" si="23"/>
        <v>12.899999999999999</v>
      </c>
      <c r="G20" s="8">
        <f t="shared" si="22"/>
        <v>-1.3300000000000018</v>
      </c>
      <c r="H20" s="13">
        <v>16</v>
      </c>
      <c r="I20" s="13">
        <v>10.6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4</v>
      </c>
      <c r="U20" s="13">
        <v>2.2999999999999998</v>
      </c>
      <c r="V20" s="9"/>
      <c r="W20" s="9"/>
      <c r="X20" s="9"/>
      <c r="Y20" s="9"/>
      <c r="Z20" s="9"/>
      <c r="AA20" s="13"/>
      <c r="AB20" s="13"/>
      <c r="AC20" s="13"/>
      <c r="AD20" s="13"/>
      <c r="AE20" s="13"/>
    </row>
    <row r="21" spans="1:31" ht="16.5" thickBot="1">
      <c r="A21" s="28">
        <v>12</v>
      </c>
      <c r="B21" s="25" t="s">
        <v>32</v>
      </c>
      <c r="C21" s="33">
        <v>12</v>
      </c>
      <c r="D21" s="16">
        <v>8.6</v>
      </c>
      <c r="E21" s="37">
        <v>8.1</v>
      </c>
      <c r="F21" s="8">
        <f t="shared" si="23"/>
        <v>8.6</v>
      </c>
      <c r="G21" s="8">
        <f t="shared" si="22"/>
        <v>0</v>
      </c>
      <c r="H21" s="17">
        <v>8</v>
      </c>
      <c r="I21" s="17">
        <f>6.41+0.5</f>
        <v>6.91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>
        <v>3</v>
      </c>
      <c r="U21" s="17">
        <v>1.69</v>
      </c>
      <c r="V21" s="39"/>
      <c r="W21" s="39"/>
      <c r="X21" s="39"/>
      <c r="Y21" s="39"/>
      <c r="Z21" s="39"/>
      <c r="AA21" s="17"/>
      <c r="AB21" s="17"/>
      <c r="AC21" s="17"/>
      <c r="AD21" s="17"/>
      <c r="AE21" s="17"/>
    </row>
    <row r="22" spans="1:31" ht="16.5" thickBot="1">
      <c r="A22" s="262" t="s">
        <v>33</v>
      </c>
      <c r="B22" s="263"/>
      <c r="C22" s="34">
        <f t="shared" ref="C22:D22" si="24">+C21+C20+C19+C18</f>
        <v>216</v>
      </c>
      <c r="D22" s="19">
        <f t="shared" si="24"/>
        <v>114.59</v>
      </c>
      <c r="E22" s="20">
        <f>+E21+E20+E19+E18</f>
        <v>43</v>
      </c>
      <c r="F22" s="20">
        <f>+F21+F20+F19+F18</f>
        <v>101.06</v>
      </c>
      <c r="G22" s="20">
        <f>+G21+G20+G19+G18</f>
        <v>-13.530000000000005</v>
      </c>
      <c r="H22" s="21">
        <f t="shared" ref="H22:U22" si="25">+H21+H20+H19+H18</f>
        <v>172</v>
      </c>
      <c r="I22" s="21">
        <f t="shared" si="25"/>
        <v>81.679999999999978</v>
      </c>
      <c r="J22" s="21">
        <f t="shared" si="25"/>
        <v>0</v>
      </c>
      <c r="K22" s="21">
        <f t="shared" si="25"/>
        <v>0</v>
      </c>
      <c r="L22" s="21">
        <f t="shared" si="25"/>
        <v>0</v>
      </c>
      <c r="M22" s="21">
        <f t="shared" si="25"/>
        <v>0</v>
      </c>
      <c r="N22" s="21">
        <f t="shared" si="25"/>
        <v>0</v>
      </c>
      <c r="O22" s="21">
        <f t="shared" si="25"/>
        <v>0</v>
      </c>
      <c r="P22" s="21">
        <f t="shared" si="25"/>
        <v>0</v>
      </c>
      <c r="Q22" s="21">
        <f t="shared" si="25"/>
        <v>0</v>
      </c>
      <c r="R22" s="21">
        <f t="shared" si="25"/>
        <v>0</v>
      </c>
      <c r="S22" s="21">
        <f t="shared" si="25"/>
        <v>0</v>
      </c>
      <c r="T22" s="21">
        <f t="shared" si="25"/>
        <v>16</v>
      </c>
      <c r="U22" s="21">
        <f t="shared" si="25"/>
        <v>8.3800000000000008</v>
      </c>
      <c r="V22" s="40">
        <f t="shared" ref="V22" si="26">+V21+V20+V19+V18</f>
        <v>0</v>
      </c>
      <c r="W22" s="40">
        <f t="shared" ref="W22" si="27">+W21+W20+W19+W18</f>
        <v>0</v>
      </c>
      <c r="X22" s="40">
        <f t="shared" ref="X22" si="28">+X21+X20+X19+X18</f>
        <v>0</v>
      </c>
      <c r="Y22" s="40">
        <f t="shared" ref="Y22" si="29">+Y21+Y20+Y19+Y18</f>
        <v>0</v>
      </c>
      <c r="Z22" s="40">
        <f t="shared" ref="Z22" si="30">+Z21+Z20+Z19+Z18</f>
        <v>1</v>
      </c>
      <c r="AA22" s="48">
        <f t="shared" ref="AA22:AC22" si="31">+AA21+AA20+AA19+AA18</f>
        <v>0.5</v>
      </c>
      <c r="AB22" s="21">
        <f t="shared" si="31"/>
        <v>2</v>
      </c>
      <c r="AC22" s="49">
        <f t="shared" si="31"/>
        <v>1</v>
      </c>
      <c r="AD22" s="21">
        <f t="shared" ref="AD22:AE22" si="32">+AD21+AD20+AD19+AD18</f>
        <v>18</v>
      </c>
      <c r="AE22" s="49">
        <f t="shared" si="32"/>
        <v>9.5</v>
      </c>
    </row>
    <row r="23" spans="1:31">
      <c r="A23" s="10">
        <v>13</v>
      </c>
      <c r="B23" s="11" t="s">
        <v>34</v>
      </c>
      <c r="C23" s="31">
        <v>92</v>
      </c>
      <c r="D23" s="7">
        <v>52.4</v>
      </c>
      <c r="E23" s="35">
        <f>27+5</f>
        <v>32</v>
      </c>
      <c r="F23" s="8">
        <f>+I23+K23+M23+O23+Q23+S23+U23+W23+Y23+AA23</f>
        <v>47.480000000000004</v>
      </c>
      <c r="G23" s="8">
        <f t="shared" ref="G23:G26" si="33">+F23-D23</f>
        <v>-4.9199999999999946</v>
      </c>
      <c r="H23" s="9">
        <v>72</v>
      </c>
      <c r="I23" s="9">
        <f>37.99+5</f>
        <v>42.99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v>6</v>
      </c>
      <c r="U23" s="9">
        <v>4.49</v>
      </c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>
      <c r="A24" s="29">
        <v>14</v>
      </c>
      <c r="B24" s="30" t="s">
        <v>35</v>
      </c>
      <c r="C24" s="32">
        <v>68</v>
      </c>
      <c r="D24" s="12">
        <v>38.479999999999997</v>
      </c>
      <c r="E24" s="36">
        <v>32</v>
      </c>
      <c r="F24" s="8">
        <f>+I24+K24+M24+O24+Q24+S24+U24+W24+Y24+AA24</f>
        <v>38.479999999999997</v>
      </c>
      <c r="G24" s="8">
        <f t="shared" si="33"/>
        <v>0</v>
      </c>
      <c r="H24" s="13">
        <v>5</v>
      </c>
      <c r="I24" s="13">
        <f>0.75+2</f>
        <v>2.75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9"/>
      <c r="W24" s="9"/>
      <c r="X24" s="9">
        <v>63</v>
      </c>
      <c r="Y24" s="9">
        <f>37.12-1.39</f>
        <v>35.729999999999997</v>
      </c>
      <c r="Z24" s="9"/>
      <c r="AA24" s="13"/>
      <c r="AB24" s="13"/>
      <c r="AC24" s="13"/>
      <c r="AD24" s="13"/>
      <c r="AE24" s="13"/>
    </row>
    <row r="25" spans="1:31">
      <c r="A25" s="10">
        <v>15</v>
      </c>
      <c r="B25" s="11" t="s">
        <v>36</v>
      </c>
      <c r="C25" s="32">
        <v>3</v>
      </c>
      <c r="D25" s="12">
        <v>1.95</v>
      </c>
      <c r="E25" s="36">
        <v>1.95</v>
      </c>
      <c r="F25" s="8">
        <f t="shared" ref="F25:F26" si="34">+I25+K25+M25+O25+Q25+S25+U25+W25+Y25+AA25</f>
        <v>1.95</v>
      </c>
      <c r="G25" s="8">
        <f t="shared" si="33"/>
        <v>0</v>
      </c>
      <c r="H25" s="13">
        <v>3</v>
      </c>
      <c r="I25" s="13">
        <v>1.95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9"/>
      <c r="W25" s="9"/>
      <c r="X25" s="9"/>
      <c r="Y25" s="9"/>
      <c r="Z25" s="9"/>
      <c r="AA25" s="13"/>
      <c r="AB25" s="13"/>
      <c r="AC25" s="13"/>
      <c r="AD25" s="13"/>
      <c r="AE25" s="13"/>
    </row>
    <row r="26" spans="1:31" ht="16.5" thickBot="1">
      <c r="A26" s="10">
        <v>16</v>
      </c>
      <c r="B26" s="11" t="s">
        <v>37</v>
      </c>
      <c r="C26" s="33">
        <v>16</v>
      </c>
      <c r="D26" s="16">
        <v>11.52</v>
      </c>
      <c r="E26" s="37">
        <v>5.8</v>
      </c>
      <c r="F26" s="8">
        <f t="shared" si="34"/>
        <v>11.52</v>
      </c>
      <c r="G26" s="8">
        <f t="shared" si="33"/>
        <v>0</v>
      </c>
      <c r="H26" s="17">
        <v>15</v>
      </c>
      <c r="I26" s="17">
        <v>11.52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39"/>
      <c r="W26" s="39"/>
      <c r="X26" s="39"/>
      <c r="Y26" s="39"/>
      <c r="Z26" s="39"/>
      <c r="AA26" s="17"/>
      <c r="AB26" s="17"/>
      <c r="AC26" s="17"/>
      <c r="AD26" s="17"/>
      <c r="AE26" s="17"/>
    </row>
    <row r="27" spans="1:31" ht="16.5" thickBot="1">
      <c r="A27" s="258" t="s">
        <v>38</v>
      </c>
      <c r="B27" s="259"/>
      <c r="C27" s="34">
        <f t="shared" ref="C27:E27" si="35">+C26+C25+C24+C23</f>
        <v>179</v>
      </c>
      <c r="D27" s="19">
        <f t="shared" si="35"/>
        <v>104.35</v>
      </c>
      <c r="E27" s="38">
        <f t="shared" si="35"/>
        <v>71.75</v>
      </c>
      <c r="F27" s="59">
        <f>+F26+F25+F24+F23</f>
        <v>99.43</v>
      </c>
      <c r="G27" s="59">
        <f>+G26+G25+G24+G23</f>
        <v>-4.9199999999999946</v>
      </c>
      <c r="H27" s="57">
        <f t="shared" ref="H27:U27" si="36">+H26+H25+H24+H23</f>
        <v>95</v>
      </c>
      <c r="I27" s="57">
        <f t="shared" si="36"/>
        <v>59.21</v>
      </c>
      <c r="J27" s="57">
        <f t="shared" si="36"/>
        <v>0</v>
      </c>
      <c r="K27" s="57">
        <f t="shared" si="36"/>
        <v>0</v>
      </c>
      <c r="L27" s="57">
        <f t="shared" si="36"/>
        <v>0</v>
      </c>
      <c r="M27" s="57">
        <f t="shared" si="36"/>
        <v>0</v>
      </c>
      <c r="N27" s="57">
        <f t="shared" si="36"/>
        <v>0</v>
      </c>
      <c r="O27" s="57">
        <f t="shared" si="36"/>
        <v>0</v>
      </c>
      <c r="P27" s="57">
        <f t="shared" si="36"/>
        <v>0</v>
      </c>
      <c r="Q27" s="57">
        <f t="shared" si="36"/>
        <v>0</v>
      </c>
      <c r="R27" s="57">
        <f t="shared" si="36"/>
        <v>0</v>
      </c>
      <c r="S27" s="57">
        <f t="shared" si="36"/>
        <v>0</v>
      </c>
      <c r="T27" s="57">
        <f t="shared" si="36"/>
        <v>6</v>
      </c>
      <c r="U27" s="57">
        <f t="shared" si="36"/>
        <v>4.49</v>
      </c>
      <c r="V27" s="60">
        <f t="shared" ref="V27" si="37">+V26+V25+V24+V23</f>
        <v>0</v>
      </c>
      <c r="W27" s="60">
        <f t="shared" ref="W27" si="38">+W26+W25+W24+W23</f>
        <v>0</v>
      </c>
      <c r="X27" s="60">
        <f t="shared" ref="X27" si="39">+X26+X25+X24+X23</f>
        <v>63</v>
      </c>
      <c r="Y27" s="60">
        <f t="shared" ref="Y27" si="40">+Y26+Y25+Y24+Y23</f>
        <v>35.729999999999997</v>
      </c>
      <c r="Z27" s="60">
        <f t="shared" ref="Z27" si="41">+Z26+Z25+Z24+Z23</f>
        <v>0</v>
      </c>
      <c r="AA27" s="61">
        <f t="shared" ref="AA27:AC27" si="42">+AA26+AA25+AA24+AA23</f>
        <v>0</v>
      </c>
      <c r="AB27" s="57">
        <f t="shared" si="42"/>
        <v>0</v>
      </c>
      <c r="AC27" s="58">
        <f t="shared" si="42"/>
        <v>0</v>
      </c>
      <c r="AD27" s="57">
        <f t="shared" ref="AD27:AE27" si="43">+AD26+AD25+AD24+AD23</f>
        <v>0</v>
      </c>
      <c r="AE27" s="58">
        <f t="shared" si="43"/>
        <v>0</v>
      </c>
    </row>
    <row r="28" spans="1:31" ht="16.5" thickBot="1">
      <c r="A28" s="246" t="s">
        <v>39</v>
      </c>
      <c r="B28" s="247"/>
      <c r="C28" s="34">
        <f t="shared" ref="C28:AC28" si="44">+C27+C22+C17+C12</f>
        <v>774</v>
      </c>
      <c r="D28" s="19">
        <f t="shared" si="44"/>
        <v>434.24</v>
      </c>
      <c r="E28" s="38">
        <f t="shared" si="44"/>
        <v>294.59000000000003</v>
      </c>
      <c r="F28" s="48">
        <f t="shared" si="44"/>
        <v>408.08000000000004</v>
      </c>
      <c r="G28" s="20">
        <f t="shared" si="44"/>
        <v>-26.140000000000004</v>
      </c>
      <c r="H28" s="21">
        <f t="shared" si="44"/>
        <v>552</v>
      </c>
      <c r="I28" s="21">
        <f t="shared" si="44"/>
        <v>300.79999999999995</v>
      </c>
      <c r="J28" s="21">
        <f t="shared" si="44"/>
        <v>3</v>
      </c>
      <c r="K28" s="21">
        <f t="shared" si="44"/>
        <v>2.4</v>
      </c>
      <c r="L28" s="21">
        <f t="shared" si="44"/>
        <v>0</v>
      </c>
      <c r="M28" s="21">
        <f t="shared" si="44"/>
        <v>0</v>
      </c>
      <c r="N28" s="21">
        <f t="shared" si="44"/>
        <v>0</v>
      </c>
      <c r="O28" s="21">
        <f t="shared" si="44"/>
        <v>0</v>
      </c>
      <c r="P28" s="21">
        <f t="shared" si="44"/>
        <v>28</v>
      </c>
      <c r="Q28" s="21">
        <f t="shared" si="44"/>
        <v>14.6</v>
      </c>
      <c r="R28" s="21">
        <f t="shared" si="44"/>
        <v>23</v>
      </c>
      <c r="S28" s="21">
        <f t="shared" si="44"/>
        <v>12.83</v>
      </c>
      <c r="T28" s="21">
        <f t="shared" si="44"/>
        <v>54</v>
      </c>
      <c r="U28" s="21">
        <f t="shared" si="44"/>
        <v>30.26</v>
      </c>
      <c r="V28" s="40">
        <f t="shared" si="44"/>
        <v>0</v>
      </c>
      <c r="W28" s="40">
        <f t="shared" si="44"/>
        <v>0</v>
      </c>
      <c r="X28" s="40">
        <f t="shared" si="44"/>
        <v>63</v>
      </c>
      <c r="Y28" s="40">
        <f t="shared" si="44"/>
        <v>35.729999999999997</v>
      </c>
      <c r="Z28" s="40">
        <f t="shared" si="44"/>
        <v>2</v>
      </c>
      <c r="AA28" s="40">
        <f t="shared" si="44"/>
        <v>0.96</v>
      </c>
      <c r="AB28" s="21">
        <f t="shared" si="44"/>
        <v>2</v>
      </c>
      <c r="AC28" s="21">
        <f t="shared" si="44"/>
        <v>1</v>
      </c>
      <c r="AD28" s="21">
        <f t="shared" ref="AD28:AE28" si="45">+AD27+AD22+AD17+AD12</f>
        <v>18</v>
      </c>
      <c r="AE28" s="21">
        <f t="shared" si="45"/>
        <v>9.5</v>
      </c>
    </row>
    <row r="29" spans="1:31" ht="15.75" hidden="1" customHeight="1"/>
  </sheetData>
  <mergeCells count="28">
    <mergeCell ref="A28:B28"/>
    <mergeCell ref="E5:E6"/>
    <mergeCell ref="C5:D6"/>
    <mergeCell ref="V6:W6"/>
    <mergeCell ref="X6:Y6"/>
    <mergeCell ref="A12:B12"/>
    <mergeCell ref="A17:B17"/>
    <mergeCell ref="A22:B22"/>
    <mergeCell ref="A27:B27"/>
    <mergeCell ref="J6:K6"/>
    <mergeCell ref="L6:M6"/>
    <mergeCell ref="N6:O6"/>
    <mergeCell ref="P6:Q6"/>
    <mergeCell ref="R6:S6"/>
    <mergeCell ref="T6:U6"/>
    <mergeCell ref="A5:A7"/>
    <mergeCell ref="AD6:AE6"/>
    <mergeCell ref="H5:AE5"/>
    <mergeCell ref="G5:G6"/>
    <mergeCell ref="A1:AE2"/>
    <mergeCell ref="A3:AE3"/>
    <mergeCell ref="B5:B7"/>
    <mergeCell ref="F5:F6"/>
    <mergeCell ref="H6:I6"/>
    <mergeCell ref="AB6:AC6"/>
    <mergeCell ref="Z6:AA6"/>
    <mergeCell ref="AD4:AE4"/>
    <mergeCell ref="X4:Y4"/>
  </mergeCells>
  <pageMargins left="0.2" right="0.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40"/>
  <sheetViews>
    <sheetView view="pageBreakPreview" zoomScale="70" zoomScaleNormal="80" zoomScaleSheetLayoutView="70" workbookViewId="0">
      <pane xSplit="2" ySplit="6" topLeftCell="C8" activePane="bottomRight" state="frozen"/>
      <selection pane="topRight" activeCell="C1" sqref="C1"/>
      <selection pane="bottomLeft" activeCell="A7" sqref="A7"/>
      <selection pane="bottomRight" activeCell="G136" sqref="G136:H136"/>
    </sheetView>
  </sheetViews>
  <sheetFormatPr defaultColWidth="8.25" defaultRowHeight="15.75" outlineLevelRow="1"/>
  <cols>
    <col min="1" max="1" width="4.5" style="66" customWidth="1"/>
    <col min="2" max="2" width="21" style="67" customWidth="1"/>
    <col min="3" max="3" width="5.25" style="67" customWidth="1"/>
    <col min="4" max="4" width="5.25" style="66" customWidth="1"/>
    <col min="5" max="5" width="8.375" style="66" customWidth="1"/>
    <col min="6" max="7" width="4.25" style="66" customWidth="1"/>
    <col min="8" max="8" width="5.25" style="66" customWidth="1"/>
    <col min="9" max="26" width="4.25" style="66" customWidth="1"/>
    <col min="27" max="29" width="4.25" style="66" hidden="1" customWidth="1"/>
    <col min="30" max="35" width="4.25" style="66" customWidth="1"/>
    <col min="36" max="16384" width="8.25" style="66"/>
  </cols>
  <sheetData>
    <row r="1" spans="1:35" ht="15.75" customHeight="1">
      <c r="A1" s="286" t="s">
        <v>48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</row>
    <row r="2" spans="1:35" ht="15.75" customHeigh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</row>
    <row r="3" spans="1:35" ht="20.25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</row>
    <row r="4" spans="1:35" ht="16.5" thickBot="1">
      <c r="M4" s="45"/>
      <c r="N4" s="45"/>
      <c r="O4" s="45"/>
      <c r="P4" s="56"/>
      <c r="Q4" s="56"/>
      <c r="R4" s="56"/>
      <c r="S4" s="276"/>
      <c r="T4" s="276"/>
      <c r="U4" s="56"/>
      <c r="V4" s="276"/>
      <c r="W4" s="276"/>
      <c r="X4" s="56"/>
      <c r="Y4" s="56"/>
      <c r="Z4" s="56"/>
      <c r="AG4" s="276">
        <v>44711</v>
      </c>
      <c r="AH4" s="276"/>
      <c r="AI4" s="276"/>
    </row>
    <row r="5" spans="1:35" ht="27.75" customHeight="1" thickBot="1">
      <c r="A5" s="294" t="s">
        <v>2</v>
      </c>
      <c r="B5" s="294" t="s">
        <v>3</v>
      </c>
      <c r="C5" s="288" t="s">
        <v>50</v>
      </c>
      <c r="D5" s="289"/>
      <c r="E5" s="290"/>
      <c r="F5" s="239" t="s">
        <v>51</v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1"/>
    </row>
    <row r="6" spans="1:35" s="67" customFormat="1" ht="31.5" customHeight="1" thickBot="1">
      <c r="A6" s="295"/>
      <c r="B6" s="295"/>
      <c r="C6" s="291"/>
      <c r="D6" s="292"/>
      <c r="E6" s="293"/>
      <c r="F6" s="277" t="s">
        <v>7</v>
      </c>
      <c r="G6" s="278"/>
      <c r="H6" s="279"/>
      <c r="I6" s="277" t="s">
        <v>12</v>
      </c>
      <c r="J6" s="278"/>
      <c r="K6" s="279"/>
      <c r="L6" s="277" t="s">
        <v>11</v>
      </c>
      <c r="M6" s="278"/>
      <c r="N6" s="279"/>
      <c r="O6" s="277" t="s">
        <v>14</v>
      </c>
      <c r="P6" s="278"/>
      <c r="Q6" s="279"/>
      <c r="R6" s="277" t="s">
        <v>13</v>
      </c>
      <c r="S6" s="278"/>
      <c r="T6" s="279"/>
      <c r="U6" s="277" t="s">
        <v>10</v>
      </c>
      <c r="V6" s="278"/>
      <c r="W6" s="279"/>
      <c r="X6" s="277" t="s">
        <v>43</v>
      </c>
      <c r="Y6" s="278"/>
      <c r="Z6" s="279"/>
      <c r="AA6" s="264" t="s">
        <v>15</v>
      </c>
      <c r="AB6" s="265"/>
      <c r="AC6" s="266"/>
      <c r="AD6" s="297" t="s">
        <v>45</v>
      </c>
      <c r="AE6" s="298"/>
      <c r="AF6" s="299"/>
      <c r="AG6" s="277" t="s">
        <v>44</v>
      </c>
      <c r="AH6" s="278"/>
      <c r="AI6" s="279"/>
    </row>
    <row r="7" spans="1:35" s="67" customFormat="1" ht="72.599999999999994" customHeight="1" thickBot="1">
      <c r="A7" s="296"/>
      <c r="B7" s="296"/>
      <c r="C7" s="99" t="s">
        <v>49</v>
      </c>
      <c r="D7" s="100" t="s">
        <v>47</v>
      </c>
      <c r="E7" s="101" t="s">
        <v>41</v>
      </c>
      <c r="F7" s="99" t="s">
        <v>46</v>
      </c>
      <c r="G7" s="100" t="s">
        <v>47</v>
      </c>
      <c r="H7" s="104" t="s">
        <v>41</v>
      </c>
      <c r="I7" s="99" t="s">
        <v>46</v>
      </c>
      <c r="J7" s="100" t="s">
        <v>47</v>
      </c>
      <c r="K7" s="104" t="s">
        <v>41</v>
      </c>
      <c r="L7" s="99" t="s">
        <v>46</v>
      </c>
      <c r="M7" s="100" t="s">
        <v>47</v>
      </c>
      <c r="N7" s="104" t="s">
        <v>41</v>
      </c>
      <c r="O7" s="99" t="s">
        <v>46</v>
      </c>
      <c r="P7" s="100" t="s">
        <v>47</v>
      </c>
      <c r="Q7" s="104" t="s">
        <v>41</v>
      </c>
      <c r="R7" s="99" t="s">
        <v>46</v>
      </c>
      <c r="S7" s="100" t="s">
        <v>47</v>
      </c>
      <c r="T7" s="104" t="s">
        <v>41</v>
      </c>
      <c r="U7" s="99" t="s">
        <v>46</v>
      </c>
      <c r="V7" s="100" t="s">
        <v>47</v>
      </c>
      <c r="W7" s="104" t="s">
        <v>41</v>
      </c>
      <c r="X7" s="99" t="s">
        <v>46</v>
      </c>
      <c r="Y7" s="100" t="s">
        <v>47</v>
      </c>
      <c r="Z7" s="104" t="s">
        <v>41</v>
      </c>
      <c r="AA7" s="70" t="s">
        <v>46</v>
      </c>
      <c r="AB7" s="64" t="s">
        <v>47</v>
      </c>
      <c r="AC7" s="68" t="s">
        <v>41</v>
      </c>
      <c r="AD7" s="99" t="s">
        <v>46</v>
      </c>
      <c r="AE7" s="100" t="s">
        <v>47</v>
      </c>
      <c r="AF7" s="104" t="s">
        <v>41</v>
      </c>
      <c r="AG7" s="99" t="s">
        <v>46</v>
      </c>
      <c r="AH7" s="100" t="s">
        <v>47</v>
      </c>
      <c r="AI7" s="104" t="s">
        <v>41</v>
      </c>
    </row>
    <row r="8" spans="1:35" s="67" customFormat="1" ht="19.899999999999999" customHeight="1">
      <c r="A8" s="94">
        <v>1</v>
      </c>
      <c r="B8" s="95" t="s">
        <v>19</v>
      </c>
      <c r="C8" s="96">
        <v>10</v>
      </c>
      <c r="D8" s="97">
        <v>86</v>
      </c>
      <c r="E8" s="98">
        <v>47.62</v>
      </c>
      <c r="F8" s="96">
        <v>9</v>
      </c>
      <c r="G8" s="102">
        <v>72</v>
      </c>
      <c r="H8" s="103">
        <v>36.54</v>
      </c>
      <c r="I8" s="96">
        <v>1</v>
      </c>
      <c r="J8" s="102">
        <v>14</v>
      </c>
      <c r="K8" s="103">
        <v>7.3</v>
      </c>
      <c r="L8" s="96"/>
      <c r="M8" s="102"/>
      <c r="N8" s="103"/>
      <c r="O8" s="96"/>
      <c r="P8" s="102"/>
      <c r="Q8" s="103"/>
      <c r="R8" s="96"/>
      <c r="S8" s="102"/>
      <c r="T8" s="103"/>
      <c r="U8" s="96"/>
      <c r="V8" s="102"/>
      <c r="W8" s="103"/>
      <c r="X8" s="96"/>
      <c r="Y8" s="102"/>
      <c r="Z8" s="103"/>
      <c r="AA8" s="71"/>
      <c r="AB8" s="63"/>
      <c r="AC8" s="69"/>
      <c r="AD8" s="96"/>
      <c r="AE8" s="102"/>
      <c r="AF8" s="103"/>
      <c r="AG8" s="96"/>
      <c r="AH8" s="102"/>
      <c r="AI8" s="103"/>
    </row>
    <row r="9" spans="1:35" ht="19.899999999999999" hidden="1" customHeight="1" outlineLevel="1">
      <c r="A9" s="89">
        <v>1</v>
      </c>
      <c r="B9" s="90" t="s">
        <v>53</v>
      </c>
      <c r="C9" s="52">
        <v>1</v>
      </c>
      <c r="D9" s="53">
        <v>5</v>
      </c>
      <c r="E9" s="50">
        <v>3.06</v>
      </c>
      <c r="F9" s="52">
        <v>1</v>
      </c>
      <c r="G9" s="13">
        <v>5</v>
      </c>
      <c r="H9" s="81">
        <v>3.06</v>
      </c>
      <c r="I9" s="52"/>
      <c r="J9" s="13"/>
      <c r="K9" s="51"/>
      <c r="L9" s="52"/>
      <c r="M9" s="13"/>
      <c r="N9" s="51"/>
      <c r="O9" s="52"/>
      <c r="P9" s="13"/>
      <c r="Q9" s="51"/>
      <c r="R9" s="52"/>
      <c r="S9" s="13"/>
      <c r="T9" s="51"/>
      <c r="U9" s="52"/>
      <c r="V9" s="13"/>
      <c r="W9" s="51"/>
      <c r="X9" s="52"/>
      <c r="Y9" s="13"/>
      <c r="Z9" s="51"/>
      <c r="AA9" s="54"/>
      <c r="AB9" s="13"/>
      <c r="AC9" s="55"/>
      <c r="AD9" s="52"/>
      <c r="AE9" s="13"/>
      <c r="AF9" s="51"/>
      <c r="AG9" s="52"/>
      <c r="AH9" s="13"/>
      <c r="AI9" s="51"/>
    </row>
    <row r="10" spans="1:35" ht="19.899999999999999" hidden="1" customHeight="1" outlineLevel="1">
      <c r="A10" s="89">
        <v>2</v>
      </c>
      <c r="B10" s="90" t="s">
        <v>52</v>
      </c>
      <c r="C10" s="52">
        <v>1</v>
      </c>
      <c r="D10" s="53">
        <v>4</v>
      </c>
      <c r="E10" s="50">
        <v>2.46</v>
      </c>
      <c r="F10" s="52">
        <v>1</v>
      </c>
      <c r="G10" s="13">
        <v>4</v>
      </c>
      <c r="H10" s="81">
        <v>2.46</v>
      </c>
      <c r="I10" s="52"/>
      <c r="J10" s="13"/>
      <c r="K10" s="51"/>
      <c r="L10" s="52"/>
      <c r="M10" s="13"/>
      <c r="N10" s="51"/>
      <c r="O10" s="52"/>
      <c r="P10" s="13"/>
      <c r="Q10" s="51"/>
      <c r="R10" s="52"/>
      <c r="S10" s="13"/>
      <c r="T10" s="51"/>
      <c r="U10" s="52"/>
      <c r="V10" s="13"/>
      <c r="W10" s="51"/>
      <c r="X10" s="52"/>
      <c r="Y10" s="13"/>
      <c r="Z10" s="51"/>
      <c r="AA10" s="54"/>
      <c r="AB10" s="13"/>
      <c r="AC10" s="55"/>
      <c r="AD10" s="52"/>
      <c r="AE10" s="13"/>
      <c r="AF10" s="51"/>
      <c r="AG10" s="52"/>
      <c r="AH10" s="13"/>
      <c r="AI10" s="51"/>
    </row>
    <row r="11" spans="1:35" ht="19.899999999999999" hidden="1" customHeight="1" outlineLevel="1">
      <c r="A11" s="89">
        <v>3</v>
      </c>
      <c r="B11" s="90" t="s">
        <v>54</v>
      </c>
      <c r="C11" s="52">
        <v>1</v>
      </c>
      <c r="D11" s="53">
        <v>7</v>
      </c>
      <c r="E11" s="50">
        <v>4.75</v>
      </c>
      <c r="F11" s="52">
        <v>1</v>
      </c>
      <c r="G11" s="13">
        <v>7</v>
      </c>
      <c r="H11" s="81">
        <v>4.75</v>
      </c>
      <c r="I11" s="52"/>
      <c r="J11" s="13"/>
      <c r="K11" s="51"/>
      <c r="L11" s="52"/>
      <c r="M11" s="13"/>
      <c r="N11" s="51"/>
      <c r="O11" s="52"/>
      <c r="P11" s="13"/>
      <c r="Q11" s="51"/>
      <c r="R11" s="52"/>
      <c r="S11" s="13"/>
      <c r="T11" s="51"/>
      <c r="U11" s="52"/>
      <c r="V11" s="13"/>
      <c r="W11" s="51"/>
      <c r="X11" s="52"/>
      <c r="Y11" s="13"/>
      <c r="Z11" s="51"/>
      <c r="AA11" s="54"/>
      <c r="AB11" s="13"/>
      <c r="AC11" s="55"/>
      <c r="AD11" s="52"/>
      <c r="AE11" s="13"/>
      <c r="AF11" s="51"/>
      <c r="AG11" s="52"/>
      <c r="AH11" s="13"/>
      <c r="AI11" s="51"/>
    </row>
    <row r="12" spans="1:35" ht="19.899999999999999" hidden="1" customHeight="1" outlineLevel="1">
      <c r="A12" s="89">
        <v>4</v>
      </c>
      <c r="B12" s="90" t="s">
        <v>55</v>
      </c>
      <c r="C12" s="52">
        <v>1</v>
      </c>
      <c r="D12" s="53">
        <v>5</v>
      </c>
      <c r="E12" s="50">
        <v>4.18</v>
      </c>
      <c r="F12" s="52">
        <v>1</v>
      </c>
      <c r="G12" s="13">
        <v>5</v>
      </c>
      <c r="H12" s="81">
        <v>4.18</v>
      </c>
      <c r="I12" s="52"/>
      <c r="J12" s="13"/>
      <c r="K12" s="51"/>
      <c r="L12" s="52"/>
      <c r="M12" s="13"/>
      <c r="N12" s="51"/>
      <c r="O12" s="52"/>
      <c r="P12" s="13"/>
      <c r="Q12" s="51"/>
      <c r="R12" s="52"/>
      <c r="S12" s="13"/>
      <c r="T12" s="51"/>
      <c r="U12" s="52"/>
      <c r="V12" s="13"/>
      <c r="W12" s="51"/>
      <c r="X12" s="52"/>
      <c r="Y12" s="13"/>
      <c r="Z12" s="51"/>
      <c r="AA12" s="54"/>
      <c r="AB12" s="13"/>
      <c r="AC12" s="55"/>
      <c r="AD12" s="52"/>
      <c r="AE12" s="13"/>
      <c r="AF12" s="51"/>
      <c r="AG12" s="52"/>
      <c r="AH12" s="13"/>
      <c r="AI12" s="51"/>
    </row>
    <row r="13" spans="1:35" ht="19.899999999999999" hidden="1" customHeight="1" outlineLevel="1">
      <c r="A13" s="89">
        <v>5</v>
      </c>
      <c r="B13" s="90" t="s">
        <v>56</v>
      </c>
      <c r="C13" s="52">
        <v>1</v>
      </c>
      <c r="D13" s="53">
        <v>16</v>
      </c>
      <c r="E13" s="50">
        <v>7.96</v>
      </c>
      <c r="F13" s="52">
        <v>1</v>
      </c>
      <c r="G13" s="13">
        <v>16</v>
      </c>
      <c r="H13" s="81">
        <v>4.18</v>
      </c>
      <c r="I13" s="52"/>
      <c r="J13" s="13"/>
      <c r="K13" s="51"/>
      <c r="L13" s="52"/>
      <c r="M13" s="13"/>
      <c r="N13" s="51"/>
      <c r="O13" s="52"/>
      <c r="P13" s="13"/>
      <c r="Q13" s="51"/>
      <c r="R13" s="52"/>
      <c r="S13" s="13"/>
      <c r="T13" s="51"/>
      <c r="U13" s="52"/>
      <c r="V13" s="13"/>
      <c r="W13" s="51"/>
      <c r="X13" s="52"/>
      <c r="Y13" s="13"/>
      <c r="Z13" s="51"/>
      <c r="AA13" s="54"/>
      <c r="AB13" s="13"/>
      <c r="AC13" s="55"/>
      <c r="AD13" s="52"/>
      <c r="AE13" s="13"/>
      <c r="AF13" s="51"/>
      <c r="AG13" s="52"/>
      <c r="AH13" s="13"/>
      <c r="AI13" s="51"/>
    </row>
    <row r="14" spans="1:35" ht="19.899999999999999" hidden="1" customHeight="1" outlineLevel="1">
      <c r="A14" s="89">
        <v>6</v>
      </c>
      <c r="B14" s="90" t="s">
        <v>57</v>
      </c>
      <c r="C14" s="52">
        <v>1</v>
      </c>
      <c r="D14" s="53">
        <v>7</v>
      </c>
      <c r="E14" s="50">
        <v>3.3</v>
      </c>
      <c r="F14" s="52">
        <v>1</v>
      </c>
      <c r="G14" s="13">
        <v>7</v>
      </c>
      <c r="H14" s="81">
        <v>3.3</v>
      </c>
      <c r="I14" s="52"/>
      <c r="J14" s="13"/>
      <c r="K14" s="51"/>
      <c r="L14" s="52"/>
      <c r="M14" s="13"/>
      <c r="N14" s="51"/>
      <c r="O14" s="52"/>
      <c r="P14" s="13"/>
      <c r="Q14" s="51"/>
      <c r="R14" s="52"/>
      <c r="S14" s="13"/>
      <c r="T14" s="51"/>
      <c r="U14" s="52"/>
      <c r="V14" s="13"/>
      <c r="W14" s="51"/>
      <c r="X14" s="52"/>
      <c r="Y14" s="13"/>
      <c r="Z14" s="51"/>
      <c r="AA14" s="54"/>
      <c r="AB14" s="13"/>
      <c r="AC14" s="55"/>
      <c r="AD14" s="52"/>
      <c r="AE14" s="13"/>
      <c r="AF14" s="51"/>
      <c r="AG14" s="52"/>
      <c r="AH14" s="13"/>
      <c r="AI14" s="51"/>
    </row>
    <row r="15" spans="1:35" ht="19.899999999999999" hidden="1" customHeight="1" outlineLevel="1">
      <c r="A15" s="89">
        <v>7</v>
      </c>
      <c r="B15" s="90" t="s">
        <v>58</v>
      </c>
      <c r="C15" s="52">
        <v>1</v>
      </c>
      <c r="D15" s="53">
        <v>8</v>
      </c>
      <c r="E15" s="50">
        <v>3.65</v>
      </c>
      <c r="F15" s="52">
        <v>1</v>
      </c>
      <c r="G15" s="13">
        <v>8</v>
      </c>
      <c r="H15" s="81">
        <v>3.65</v>
      </c>
      <c r="I15" s="52"/>
      <c r="J15" s="13"/>
      <c r="K15" s="51"/>
      <c r="L15" s="52"/>
      <c r="M15" s="13"/>
      <c r="N15" s="51"/>
      <c r="O15" s="52"/>
      <c r="P15" s="13"/>
      <c r="Q15" s="51"/>
      <c r="R15" s="52"/>
      <c r="S15" s="13"/>
      <c r="T15" s="51"/>
      <c r="U15" s="52"/>
      <c r="V15" s="13"/>
      <c r="W15" s="51"/>
      <c r="X15" s="52"/>
      <c r="Y15" s="13"/>
      <c r="Z15" s="51"/>
      <c r="AA15" s="54"/>
      <c r="AB15" s="13"/>
      <c r="AC15" s="55"/>
      <c r="AD15" s="52"/>
      <c r="AE15" s="13"/>
      <c r="AF15" s="51"/>
      <c r="AG15" s="52"/>
      <c r="AH15" s="13"/>
      <c r="AI15" s="51"/>
    </row>
    <row r="16" spans="1:35" ht="19.899999999999999" hidden="1" customHeight="1" outlineLevel="1">
      <c r="A16" s="89">
        <v>8</v>
      </c>
      <c r="B16" s="90" t="s">
        <v>59</v>
      </c>
      <c r="C16" s="52">
        <v>1</v>
      </c>
      <c r="D16" s="53">
        <v>13</v>
      </c>
      <c r="E16" s="50">
        <v>6.21</v>
      </c>
      <c r="F16" s="52">
        <v>1</v>
      </c>
      <c r="G16" s="13">
        <v>13</v>
      </c>
      <c r="H16" s="81">
        <v>6.21</v>
      </c>
      <c r="I16" s="52"/>
      <c r="J16" s="13"/>
      <c r="K16" s="51"/>
      <c r="L16" s="52"/>
      <c r="M16" s="13"/>
      <c r="N16" s="51"/>
      <c r="O16" s="52"/>
      <c r="P16" s="13"/>
      <c r="Q16" s="51"/>
      <c r="R16" s="52"/>
      <c r="S16" s="13"/>
      <c r="T16" s="51"/>
      <c r="U16" s="52"/>
      <c r="V16" s="13"/>
      <c r="W16" s="51"/>
      <c r="X16" s="52"/>
      <c r="Y16" s="13"/>
      <c r="Z16" s="51"/>
      <c r="AA16" s="54"/>
      <c r="AB16" s="13"/>
      <c r="AC16" s="55"/>
      <c r="AD16" s="52"/>
      <c r="AE16" s="13"/>
      <c r="AF16" s="51"/>
      <c r="AG16" s="52"/>
      <c r="AH16" s="13"/>
      <c r="AI16" s="51"/>
    </row>
    <row r="17" spans="1:35" ht="19.899999999999999" hidden="1" customHeight="1" outlineLevel="1">
      <c r="A17" s="89">
        <v>9</v>
      </c>
      <c r="B17" s="90" t="s">
        <v>60</v>
      </c>
      <c r="C17" s="52">
        <v>1</v>
      </c>
      <c r="D17" s="53">
        <v>14</v>
      </c>
      <c r="E17" s="50">
        <v>7.3</v>
      </c>
      <c r="F17" s="52"/>
      <c r="G17" s="13"/>
      <c r="H17" s="81"/>
      <c r="I17" s="52">
        <v>1</v>
      </c>
      <c r="J17" s="13">
        <v>14</v>
      </c>
      <c r="K17" s="51">
        <v>7.3</v>
      </c>
      <c r="L17" s="52"/>
      <c r="M17" s="13"/>
      <c r="N17" s="51"/>
      <c r="O17" s="52"/>
      <c r="P17" s="13"/>
      <c r="Q17" s="51"/>
      <c r="R17" s="52"/>
      <c r="S17" s="13"/>
      <c r="T17" s="51"/>
      <c r="U17" s="52"/>
      <c r="V17" s="13"/>
      <c r="W17" s="51"/>
      <c r="X17" s="52"/>
      <c r="Y17" s="13"/>
      <c r="Z17" s="51"/>
      <c r="AA17" s="54"/>
      <c r="AB17" s="13"/>
      <c r="AC17" s="55"/>
      <c r="AD17" s="52"/>
      <c r="AE17" s="13"/>
      <c r="AF17" s="51"/>
      <c r="AG17" s="52"/>
      <c r="AH17" s="13"/>
      <c r="AI17" s="51"/>
    </row>
    <row r="18" spans="1:35" ht="19.899999999999999" hidden="1" customHeight="1" outlineLevel="1">
      <c r="A18" s="89">
        <v>10</v>
      </c>
      <c r="B18" s="90" t="s">
        <v>61</v>
      </c>
      <c r="C18" s="52">
        <v>1</v>
      </c>
      <c r="D18" s="53">
        <v>7</v>
      </c>
      <c r="E18" s="50">
        <v>4.75</v>
      </c>
      <c r="F18" s="52">
        <v>1</v>
      </c>
      <c r="G18" s="13">
        <v>7</v>
      </c>
      <c r="H18" s="81">
        <v>4.75</v>
      </c>
      <c r="I18" s="52"/>
      <c r="J18" s="13"/>
      <c r="K18" s="51"/>
      <c r="L18" s="52"/>
      <c r="M18" s="13"/>
      <c r="N18" s="51"/>
      <c r="O18" s="52"/>
      <c r="P18" s="13"/>
      <c r="Q18" s="51"/>
      <c r="R18" s="52"/>
      <c r="S18" s="13"/>
      <c r="T18" s="51"/>
      <c r="U18" s="52"/>
      <c r="V18" s="13"/>
      <c r="W18" s="51"/>
      <c r="X18" s="52"/>
      <c r="Y18" s="13"/>
      <c r="Z18" s="51"/>
      <c r="AA18" s="54"/>
      <c r="AB18" s="13"/>
      <c r="AC18" s="55"/>
      <c r="AD18" s="52"/>
      <c r="AE18" s="13"/>
      <c r="AF18" s="51"/>
      <c r="AG18" s="52"/>
      <c r="AH18" s="13"/>
      <c r="AI18" s="51"/>
    </row>
    <row r="19" spans="1:35" s="67" customFormat="1" ht="19.899999999999999" customHeight="1" collapsed="1">
      <c r="A19" s="62">
        <v>2</v>
      </c>
      <c r="B19" s="77" t="s">
        <v>20</v>
      </c>
      <c r="C19" s="72">
        <v>10</v>
      </c>
      <c r="D19" s="65">
        <v>83</v>
      </c>
      <c r="E19" s="82">
        <v>38.93</v>
      </c>
      <c r="F19" s="72">
        <f>F20+F21+F22+F23+F24+F25+F26+F27+F28+F29</f>
        <v>5</v>
      </c>
      <c r="G19" s="63">
        <f>G20+G21+G22+G23+G24+G25+G26+G27+G28+G29</f>
        <v>49</v>
      </c>
      <c r="H19" s="126">
        <f>H20+H21+H22+H23+H24+H25+H26+H27+H28+H29</f>
        <v>22.220000000000002</v>
      </c>
      <c r="I19" s="72"/>
      <c r="J19" s="63"/>
      <c r="K19" s="73"/>
      <c r="L19" s="72">
        <f>L20+L21+L22+L23+L24+L25+L26+L27+L28+L29</f>
        <v>3</v>
      </c>
      <c r="M19" s="63">
        <f>M20+M21+M22+M23+M24+M25+M26+M27+M28+M29</f>
        <v>18</v>
      </c>
      <c r="N19" s="73">
        <f>N20+N21+N22+N23+N24+N25+N26+N27+N28+N29</f>
        <v>8.620000000000001</v>
      </c>
      <c r="O19" s="72"/>
      <c r="P19" s="63"/>
      <c r="Q19" s="73"/>
      <c r="R19" s="72"/>
      <c r="S19" s="63"/>
      <c r="T19" s="73"/>
      <c r="U19" s="72"/>
      <c r="V19" s="63"/>
      <c r="W19" s="73"/>
      <c r="X19" s="72"/>
      <c r="Y19" s="63"/>
      <c r="Z19" s="73"/>
      <c r="AA19" s="71"/>
      <c r="AB19" s="63">
        <v>3</v>
      </c>
      <c r="AC19" s="69">
        <v>2.4</v>
      </c>
      <c r="AD19" s="72">
        <f>AD20+AD21+AD22+AD23+AD24+AD25+AD26+AD27+AD28+AD29</f>
        <v>3</v>
      </c>
      <c r="AE19" s="63">
        <f>AE20+AE21+AE22+AE23+AE24+AE25+AE26+AE27+AE28+AE29</f>
        <v>16</v>
      </c>
      <c r="AF19" s="73">
        <f>AF20+AF21+AF22+AF23+AF24+AF25+AF26+AF27+AF28+AF29</f>
        <v>8.59</v>
      </c>
      <c r="AG19" s="72"/>
      <c r="AH19" s="63"/>
      <c r="AI19" s="73"/>
    </row>
    <row r="20" spans="1:35" ht="19.899999999999999" hidden="1" customHeight="1" outlineLevel="1">
      <c r="A20" s="89">
        <v>1</v>
      </c>
      <c r="B20" s="90" t="s">
        <v>116</v>
      </c>
      <c r="C20" s="52">
        <v>1</v>
      </c>
      <c r="D20" s="53">
        <v>13</v>
      </c>
      <c r="E20" s="50">
        <v>5.15</v>
      </c>
      <c r="F20" s="52"/>
      <c r="G20" s="13"/>
      <c r="H20" s="81"/>
      <c r="I20" s="52"/>
      <c r="J20" s="13"/>
      <c r="K20" s="51"/>
      <c r="L20" s="52">
        <v>1</v>
      </c>
      <c r="M20" s="13">
        <v>13</v>
      </c>
      <c r="N20" s="51">
        <v>5.15</v>
      </c>
      <c r="O20" s="52"/>
      <c r="P20" s="13"/>
      <c r="Q20" s="51"/>
      <c r="R20" s="52"/>
      <c r="S20" s="13"/>
      <c r="T20" s="51"/>
      <c r="U20" s="52"/>
      <c r="V20" s="13"/>
      <c r="W20" s="51"/>
      <c r="X20" s="52"/>
      <c r="Y20" s="13"/>
      <c r="Z20" s="51"/>
      <c r="AA20" s="54"/>
      <c r="AB20" s="13"/>
      <c r="AC20" s="55"/>
      <c r="AD20" s="52"/>
      <c r="AE20" s="13"/>
      <c r="AF20" s="51"/>
      <c r="AG20" s="52"/>
      <c r="AH20" s="13"/>
      <c r="AI20" s="51"/>
    </row>
    <row r="21" spans="1:35" ht="19.899999999999999" hidden="1" customHeight="1" outlineLevel="1">
      <c r="A21" s="89">
        <v>2</v>
      </c>
      <c r="B21" s="90" t="s">
        <v>117</v>
      </c>
      <c r="C21" s="52">
        <v>1</v>
      </c>
      <c r="D21" s="53">
        <v>9</v>
      </c>
      <c r="E21" s="50">
        <v>4.43</v>
      </c>
      <c r="F21" s="52"/>
      <c r="G21" s="13"/>
      <c r="H21" s="81"/>
      <c r="I21" s="52"/>
      <c r="J21" s="13"/>
      <c r="K21" s="51"/>
      <c r="L21" s="52"/>
      <c r="M21" s="13"/>
      <c r="N21" s="51"/>
      <c r="O21" s="52"/>
      <c r="P21" s="13"/>
      <c r="Q21" s="51"/>
      <c r="R21" s="52"/>
      <c r="S21" s="13"/>
      <c r="T21" s="51"/>
      <c r="U21" s="52"/>
      <c r="V21" s="13"/>
      <c r="W21" s="51"/>
      <c r="X21" s="52"/>
      <c r="Y21" s="13"/>
      <c r="Z21" s="51"/>
      <c r="AA21" s="54"/>
      <c r="AB21" s="13"/>
      <c r="AC21" s="55"/>
      <c r="AD21" s="52">
        <v>1</v>
      </c>
      <c r="AE21" s="13">
        <v>9</v>
      </c>
      <c r="AF21" s="51">
        <v>4.43</v>
      </c>
      <c r="AG21" s="52"/>
      <c r="AH21" s="13"/>
      <c r="AI21" s="51"/>
    </row>
    <row r="22" spans="1:35" ht="19.899999999999999" hidden="1" customHeight="1" outlineLevel="1">
      <c r="A22" s="89">
        <v>3</v>
      </c>
      <c r="B22" s="90" t="s">
        <v>118</v>
      </c>
      <c r="C22" s="52">
        <v>1</v>
      </c>
      <c r="D22" s="53">
        <v>18</v>
      </c>
      <c r="E22" s="50">
        <f>7.31+0.5</f>
        <v>7.81</v>
      </c>
      <c r="F22" s="52">
        <v>1</v>
      </c>
      <c r="G22" s="13">
        <v>18</v>
      </c>
      <c r="H22" s="81">
        <v>7.81</v>
      </c>
      <c r="I22" s="52"/>
      <c r="J22" s="13"/>
      <c r="K22" s="51"/>
      <c r="L22" s="52"/>
      <c r="M22" s="13"/>
      <c r="N22" s="51"/>
      <c r="O22" s="52"/>
      <c r="P22" s="13"/>
      <c r="Q22" s="51"/>
      <c r="R22" s="52"/>
      <c r="S22" s="13"/>
      <c r="T22" s="51"/>
      <c r="U22" s="52"/>
      <c r="V22" s="13"/>
      <c r="W22" s="51"/>
      <c r="X22" s="52"/>
      <c r="Y22" s="13"/>
      <c r="Z22" s="51"/>
      <c r="AA22" s="54"/>
      <c r="AB22" s="13"/>
      <c r="AC22" s="55"/>
      <c r="AD22" s="52"/>
      <c r="AE22" s="13"/>
      <c r="AF22" s="51"/>
      <c r="AG22" s="52"/>
      <c r="AH22" s="13"/>
      <c r="AI22" s="51"/>
    </row>
    <row r="23" spans="1:35" ht="19.899999999999999" hidden="1" customHeight="1" outlineLevel="1">
      <c r="A23" s="89">
        <v>4</v>
      </c>
      <c r="B23" s="90" t="s">
        <v>119</v>
      </c>
      <c r="C23" s="52">
        <v>1</v>
      </c>
      <c r="D23" s="53">
        <v>6</v>
      </c>
      <c r="E23" s="50">
        <v>2.67</v>
      </c>
      <c r="F23" s="52">
        <v>1</v>
      </c>
      <c r="G23" s="13">
        <v>6</v>
      </c>
      <c r="H23" s="81">
        <v>2.67</v>
      </c>
      <c r="I23" s="52"/>
      <c r="J23" s="13"/>
      <c r="K23" s="51"/>
      <c r="L23" s="52"/>
      <c r="M23" s="13"/>
      <c r="N23" s="51"/>
      <c r="O23" s="52"/>
      <c r="P23" s="13"/>
      <c r="Q23" s="51"/>
      <c r="R23" s="52"/>
      <c r="S23" s="13"/>
      <c r="T23" s="51"/>
      <c r="U23" s="52"/>
      <c r="V23" s="13"/>
      <c r="W23" s="51"/>
      <c r="X23" s="52"/>
      <c r="Y23" s="13"/>
      <c r="Z23" s="51"/>
      <c r="AA23" s="54"/>
      <c r="AB23" s="13"/>
      <c r="AC23" s="55"/>
      <c r="AD23" s="52"/>
      <c r="AE23" s="13"/>
      <c r="AF23" s="51"/>
      <c r="AG23" s="52"/>
      <c r="AH23" s="13"/>
      <c r="AI23" s="51"/>
    </row>
    <row r="24" spans="1:35" ht="19.899999999999999" hidden="1" customHeight="1" outlineLevel="1">
      <c r="A24" s="89">
        <v>5</v>
      </c>
      <c r="B24" s="90" t="s">
        <v>120</v>
      </c>
      <c r="C24" s="52">
        <v>1</v>
      </c>
      <c r="D24" s="53">
        <v>3</v>
      </c>
      <c r="E24" s="50">
        <v>1.87</v>
      </c>
      <c r="F24" s="52"/>
      <c r="G24" s="13"/>
      <c r="H24" s="81"/>
      <c r="I24" s="52"/>
      <c r="J24" s="13"/>
      <c r="K24" s="51"/>
      <c r="L24" s="52">
        <v>1</v>
      </c>
      <c r="M24" s="13">
        <v>3</v>
      </c>
      <c r="N24" s="51">
        <v>1.87</v>
      </c>
      <c r="O24" s="52"/>
      <c r="P24" s="13"/>
      <c r="Q24" s="51"/>
      <c r="R24" s="52"/>
      <c r="S24" s="13"/>
      <c r="T24" s="51"/>
      <c r="U24" s="52"/>
      <c r="V24" s="13"/>
      <c r="W24" s="51"/>
      <c r="X24" s="52"/>
      <c r="Y24" s="13"/>
      <c r="Z24" s="51"/>
      <c r="AA24" s="54"/>
      <c r="AB24" s="13"/>
      <c r="AC24" s="55"/>
      <c r="AD24" s="52"/>
      <c r="AE24" s="13"/>
      <c r="AF24" s="51"/>
      <c r="AG24" s="52"/>
      <c r="AH24" s="13"/>
      <c r="AI24" s="51"/>
    </row>
    <row r="25" spans="1:35" ht="19.899999999999999" hidden="1" customHeight="1" outlineLevel="1">
      <c r="A25" s="89">
        <v>6</v>
      </c>
      <c r="B25" s="90" t="s">
        <v>121</v>
      </c>
      <c r="C25" s="52">
        <v>1</v>
      </c>
      <c r="D25" s="53">
        <v>2</v>
      </c>
      <c r="E25" s="50">
        <v>1.6</v>
      </c>
      <c r="F25" s="52"/>
      <c r="G25" s="13"/>
      <c r="H25" s="81"/>
      <c r="I25" s="52"/>
      <c r="J25" s="13"/>
      <c r="K25" s="51"/>
      <c r="L25" s="52">
        <v>1</v>
      </c>
      <c r="M25" s="13">
        <v>2</v>
      </c>
      <c r="N25" s="51">
        <v>1.6</v>
      </c>
      <c r="O25" s="52"/>
      <c r="P25" s="13"/>
      <c r="Q25" s="51"/>
      <c r="R25" s="52"/>
      <c r="S25" s="13"/>
      <c r="T25" s="51"/>
      <c r="U25" s="52"/>
      <c r="V25" s="13"/>
      <c r="W25" s="51"/>
      <c r="X25" s="52"/>
      <c r="Y25" s="13"/>
      <c r="Z25" s="51"/>
      <c r="AA25" s="54"/>
      <c r="AB25" s="13"/>
      <c r="AC25" s="55"/>
      <c r="AD25" s="52"/>
      <c r="AE25" s="13"/>
      <c r="AF25" s="51"/>
      <c r="AG25" s="52"/>
      <c r="AH25" s="13"/>
      <c r="AI25" s="51"/>
    </row>
    <row r="26" spans="1:35" ht="19.899999999999999" hidden="1" customHeight="1" outlineLevel="1">
      <c r="A26" s="89">
        <v>7</v>
      </c>
      <c r="B26" s="90" t="s">
        <v>122</v>
      </c>
      <c r="C26" s="52">
        <v>1</v>
      </c>
      <c r="D26" s="53">
        <v>5</v>
      </c>
      <c r="E26" s="50">
        <v>3.37</v>
      </c>
      <c r="F26" s="52">
        <v>1</v>
      </c>
      <c r="G26" s="13">
        <v>5</v>
      </c>
      <c r="H26" s="81">
        <v>3.37</v>
      </c>
      <c r="I26" s="52"/>
      <c r="J26" s="13"/>
      <c r="K26" s="51"/>
      <c r="L26" s="52"/>
      <c r="M26" s="13"/>
      <c r="N26" s="51"/>
      <c r="O26" s="52"/>
      <c r="P26" s="13"/>
      <c r="Q26" s="51"/>
      <c r="R26" s="52"/>
      <c r="S26" s="13"/>
      <c r="T26" s="51"/>
      <c r="U26" s="52"/>
      <c r="V26" s="13"/>
      <c r="W26" s="51"/>
      <c r="X26" s="52"/>
      <c r="Y26" s="13"/>
      <c r="Z26" s="51"/>
      <c r="AA26" s="54"/>
      <c r="AB26" s="13"/>
      <c r="AC26" s="55"/>
      <c r="AD26" s="52"/>
      <c r="AE26" s="13"/>
      <c r="AF26" s="51"/>
      <c r="AG26" s="52"/>
      <c r="AH26" s="13"/>
      <c r="AI26" s="51"/>
    </row>
    <row r="27" spans="1:35" ht="19.899999999999999" hidden="1" customHeight="1" outlineLevel="1">
      <c r="A27" s="89">
        <v>8</v>
      </c>
      <c r="B27" s="90" t="s">
        <v>123</v>
      </c>
      <c r="C27" s="52">
        <v>1</v>
      </c>
      <c r="D27" s="53">
        <v>4</v>
      </c>
      <c r="E27" s="50">
        <v>2.56</v>
      </c>
      <c r="F27" s="52"/>
      <c r="G27" s="13"/>
      <c r="H27" s="81"/>
      <c r="I27" s="52"/>
      <c r="J27" s="13"/>
      <c r="K27" s="51"/>
      <c r="L27" s="52"/>
      <c r="M27" s="13"/>
      <c r="N27" s="51"/>
      <c r="O27" s="52"/>
      <c r="P27" s="13"/>
      <c r="Q27" s="51"/>
      <c r="R27" s="52"/>
      <c r="S27" s="13"/>
      <c r="T27" s="51"/>
      <c r="U27" s="52"/>
      <c r="V27" s="13"/>
      <c r="W27" s="51"/>
      <c r="X27" s="52"/>
      <c r="Y27" s="13"/>
      <c r="Z27" s="51"/>
      <c r="AA27" s="54"/>
      <c r="AB27" s="13"/>
      <c r="AC27" s="55"/>
      <c r="AD27" s="52">
        <v>1</v>
      </c>
      <c r="AE27" s="53">
        <v>4</v>
      </c>
      <c r="AF27" s="127">
        <v>2.56</v>
      </c>
      <c r="AG27" s="52"/>
      <c r="AH27" s="13"/>
      <c r="AI27" s="51"/>
    </row>
    <row r="28" spans="1:35" ht="19.899999999999999" hidden="1" customHeight="1" outlineLevel="1">
      <c r="A28" s="89">
        <v>9</v>
      </c>
      <c r="B28" s="90" t="s">
        <v>124</v>
      </c>
      <c r="C28" s="52">
        <v>1</v>
      </c>
      <c r="D28" s="53">
        <v>6</v>
      </c>
      <c r="E28" s="50">
        <v>2.78</v>
      </c>
      <c r="F28" s="52">
        <v>1</v>
      </c>
      <c r="G28" s="13">
        <v>6</v>
      </c>
      <c r="H28" s="81">
        <v>2.78</v>
      </c>
      <c r="I28" s="52"/>
      <c r="J28" s="13"/>
      <c r="K28" s="51"/>
      <c r="L28" s="52"/>
      <c r="M28" s="13"/>
      <c r="N28" s="51"/>
      <c r="O28" s="52"/>
      <c r="P28" s="13"/>
      <c r="Q28" s="51"/>
      <c r="R28" s="52"/>
      <c r="S28" s="13"/>
      <c r="T28" s="51"/>
      <c r="U28" s="52"/>
      <c r="V28" s="13"/>
      <c r="W28" s="51"/>
      <c r="X28" s="52"/>
      <c r="Y28" s="13"/>
      <c r="Z28" s="51"/>
      <c r="AA28" s="54"/>
      <c r="AB28" s="13"/>
      <c r="AC28" s="55"/>
      <c r="AD28" s="52"/>
      <c r="AE28" s="13"/>
      <c r="AF28" s="51"/>
      <c r="AG28" s="52"/>
      <c r="AH28" s="13"/>
      <c r="AI28" s="51"/>
    </row>
    <row r="29" spans="1:35" ht="19.899999999999999" hidden="1" customHeight="1" outlineLevel="1">
      <c r="A29" s="89">
        <v>10</v>
      </c>
      <c r="B29" s="90" t="s">
        <v>125</v>
      </c>
      <c r="C29" s="52">
        <v>1</v>
      </c>
      <c r="D29" s="53">
        <v>17</v>
      </c>
      <c r="E29" s="50">
        <v>7.19</v>
      </c>
      <c r="F29" s="52">
        <v>1</v>
      </c>
      <c r="G29" s="13">
        <v>14</v>
      </c>
      <c r="H29" s="81">
        <v>5.59</v>
      </c>
      <c r="I29" s="52"/>
      <c r="J29" s="13"/>
      <c r="K29" s="51"/>
      <c r="L29" s="52"/>
      <c r="M29" s="13"/>
      <c r="N29" s="51"/>
      <c r="O29" s="52"/>
      <c r="P29" s="13"/>
      <c r="Q29" s="51"/>
      <c r="R29" s="52"/>
      <c r="S29" s="13"/>
      <c r="T29" s="51"/>
      <c r="U29" s="52"/>
      <c r="V29" s="13"/>
      <c r="W29" s="51"/>
      <c r="X29" s="52"/>
      <c r="Y29" s="13"/>
      <c r="Z29" s="51"/>
      <c r="AA29" s="54"/>
      <c r="AB29" s="13"/>
      <c r="AC29" s="55"/>
      <c r="AD29" s="52">
        <v>1</v>
      </c>
      <c r="AE29" s="13">
        <v>3</v>
      </c>
      <c r="AF29" s="51">
        <v>1.6</v>
      </c>
      <c r="AG29" s="52"/>
      <c r="AH29" s="13"/>
      <c r="AI29" s="51"/>
    </row>
    <row r="30" spans="1:35" s="67" customFormat="1" ht="19.899999999999999" customHeight="1" collapsed="1">
      <c r="A30" s="62">
        <v>3</v>
      </c>
      <c r="B30" s="77" t="s">
        <v>21</v>
      </c>
      <c r="C30" s="72">
        <v>4</v>
      </c>
      <c r="D30" s="65">
        <v>11</v>
      </c>
      <c r="E30" s="82">
        <v>6.14</v>
      </c>
      <c r="F30" s="72">
        <v>4</v>
      </c>
      <c r="G30" s="63">
        <v>4</v>
      </c>
      <c r="H30" s="91">
        <v>3.04</v>
      </c>
      <c r="I30" s="72"/>
      <c r="J30" s="63"/>
      <c r="K30" s="73"/>
      <c r="L30" s="72">
        <v>1</v>
      </c>
      <c r="M30" s="63">
        <v>1</v>
      </c>
      <c r="N30" s="73">
        <v>0.7</v>
      </c>
      <c r="O30" s="72"/>
      <c r="P30" s="63"/>
      <c r="Q30" s="73"/>
      <c r="R30" s="72"/>
      <c r="S30" s="63"/>
      <c r="T30" s="73"/>
      <c r="U30" s="72"/>
      <c r="V30" s="63"/>
      <c r="W30" s="73"/>
      <c r="X30" s="72"/>
      <c r="Y30" s="63"/>
      <c r="Z30" s="73"/>
      <c r="AA30" s="71"/>
      <c r="AB30" s="63"/>
      <c r="AC30" s="69"/>
      <c r="AD30" s="72">
        <v>1</v>
      </c>
      <c r="AE30" s="63">
        <v>6</v>
      </c>
      <c r="AF30" s="73">
        <v>2.4</v>
      </c>
      <c r="AG30" s="72"/>
      <c r="AH30" s="63"/>
      <c r="AI30" s="73"/>
    </row>
    <row r="31" spans="1:35" ht="19.899999999999999" hidden="1" customHeight="1" outlineLevel="1">
      <c r="A31" s="89">
        <v>1</v>
      </c>
      <c r="B31" s="90" t="s">
        <v>99</v>
      </c>
      <c r="C31" s="52">
        <v>1</v>
      </c>
      <c r="D31" s="53">
        <v>1</v>
      </c>
      <c r="E31" s="50">
        <v>0.61</v>
      </c>
      <c r="F31" s="52">
        <v>1</v>
      </c>
      <c r="G31" s="13">
        <v>1</v>
      </c>
      <c r="H31" s="81">
        <v>0.61</v>
      </c>
      <c r="I31" s="52"/>
      <c r="J31" s="13"/>
      <c r="K31" s="51"/>
      <c r="L31" s="52"/>
      <c r="M31" s="13"/>
      <c r="N31" s="51"/>
      <c r="O31" s="52"/>
      <c r="P31" s="13"/>
      <c r="Q31" s="51"/>
      <c r="R31" s="52"/>
      <c r="S31" s="13"/>
      <c r="T31" s="51"/>
      <c r="U31" s="52"/>
      <c r="V31" s="13"/>
      <c r="W31" s="51"/>
      <c r="X31" s="52"/>
      <c r="Y31" s="13"/>
      <c r="Z31" s="51"/>
      <c r="AA31" s="54"/>
      <c r="AB31" s="13"/>
      <c r="AC31" s="55"/>
      <c r="AD31" s="52"/>
      <c r="AE31" s="13"/>
      <c r="AF31" s="51"/>
      <c r="AG31" s="52"/>
      <c r="AH31" s="13"/>
      <c r="AI31" s="51"/>
    </row>
    <row r="32" spans="1:35" ht="19.899999999999999" hidden="1" customHeight="1" outlineLevel="1">
      <c r="A32" s="89">
        <v>2</v>
      </c>
      <c r="B32" s="90" t="s">
        <v>127</v>
      </c>
      <c r="C32" s="52">
        <v>1</v>
      </c>
      <c r="D32" s="53">
        <v>3</v>
      </c>
      <c r="E32" s="50">
        <v>2.4300000000000002</v>
      </c>
      <c r="F32" s="52">
        <v>1</v>
      </c>
      <c r="G32" s="13">
        <v>3</v>
      </c>
      <c r="H32" s="81">
        <v>2.4300000000000002</v>
      </c>
      <c r="I32" s="52"/>
      <c r="J32" s="13"/>
      <c r="K32" s="51"/>
      <c r="L32" s="52"/>
      <c r="M32" s="13"/>
      <c r="N32" s="51"/>
      <c r="O32" s="52"/>
      <c r="P32" s="13"/>
      <c r="Q32" s="51"/>
      <c r="R32" s="52"/>
      <c r="S32" s="13"/>
      <c r="T32" s="51"/>
      <c r="U32" s="52"/>
      <c r="V32" s="13"/>
      <c r="W32" s="51"/>
      <c r="X32" s="52"/>
      <c r="Y32" s="13"/>
      <c r="Z32" s="51"/>
      <c r="AA32" s="54"/>
      <c r="AB32" s="13"/>
      <c r="AC32" s="55"/>
      <c r="AD32" s="52"/>
      <c r="AE32" s="13"/>
      <c r="AF32" s="51"/>
      <c r="AG32" s="52"/>
      <c r="AH32" s="13"/>
      <c r="AI32" s="51"/>
    </row>
    <row r="33" spans="1:35" ht="19.899999999999999" hidden="1" customHeight="1" outlineLevel="1">
      <c r="A33" s="89">
        <v>3</v>
      </c>
      <c r="B33" s="90" t="s">
        <v>128</v>
      </c>
      <c r="C33" s="52">
        <v>1</v>
      </c>
      <c r="D33" s="53">
        <v>1</v>
      </c>
      <c r="E33" s="50">
        <v>0.7</v>
      </c>
      <c r="F33" s="52"/>
      <c r="G33" s="13"/>
      <c r="H33" s="81"/>
      <c r="I33" s="52"/>
      <c r="J33" s="13"/>
      <c r="K33" s="51"/>
      <c r="L33" s="52">
        <v>1</v>
      </c>
      <c r="M33" s="13">
        <v>1</v>
      </c>
      <c r="N33" s="51">
        <v>0.7</v>
      </c>
      <c r="O33" s="52"/>
      <c r="P33" s="13"/>
      <c r="Q33" s="51"/>
      <c r="R33" s="52"/>
      <c r="S33" s="13"/>
      <c r="T33" s="51"/>
      <c r="U33" s="52"/>
      <c r="V33" s="13"/>
      <c r="W33" s="51"/>
      <c r="X33" s="52"/>
      <c r="Y33" s="13"/>
      <c r="Z33" s="51"/>
      <c r="AA33" s="54"/>
      <c r="AB33" s="13"/>
      <c r="AC33" s="55"/>
      <c r="AD33" s="52"/>
      <c r="AE33" s="13"/>
      <c r="AF33" s="51"/>
      <c r="AG33" s="52"/>
      <c r="AH33" s="13"/>
      <c r="AI33" s="51"/>
    </row>
    <row r="34" spans="1:35" ht="19.899999999999999" hidden="1" customHeight="1" outlineLevel="1">
      <c r="A34" s="89">
        <v>4</v>
      </c>
      <c r="B34" s="90" t="s">
        <v>129</v>
      </c>
      <c r="C34" s="52">
        <v>1</v>
      </c>
      <c r="D34" s="53">
        <v>6</v>
      </c>
      <c r="E34" s="50">
        <v>2.4</v>
      </c>
      <c r="F34" s="52"/>
      <c r="G34" s="13"/>
      <c r="H34" s="81"/>
      <c r="I34" s="52"/>
      <c r="J34" s="13"/>
      <c r="K34" s="51"/>
      <c r="L34" s="52"/>
      <c r="M34" s="13"/>
      <c r="N34" s="51"/>
      <c r="O34" s="52"/>
      <c r="P34" s="13"/>
      <c r="Q34" s="51"/>
      <c r="R34" s="52"/>
      <c r="S34" s="13"/>
      <c r="T34" s="51"/>
      <c r="U34" s="52"/>
      <c r="V34" s="13"/>
      <c r="W34" s="51"/>
      <c r="X34" s="52"/>
      <c r="Y34" s="13"/>
      <c r="Z34" s="51"/>
      <c r="AA34" s="54"/>
      <c r="AB34" s="13"/>
      <c r="AC34" s="55"/>
      <c r="AD34" s="52">
        <v>1</v>
      </c>
      <c r="AE34" s="13">
        <v>6</v>
      </c>
      <c r="AF34" s="51">
        <v>2.4</v>
      </c>
      <c r="AG34" s="52"/>
      <c r="AH34" s="13"/>
      <c r="AI34" s="51"/>
    </row>
    <row r="35" spans="1:35" s="67" customFormat="1" ht="19.899999999999999" customHeight="1" collapsed="1">
      <c r="A35" s="62">
        <v>4</v>
      </c>
      <c r="B35" s="77" t="s">
        <v>22</v>
      </c>
      <c r="C35" s="72">
        <v>3</v>
      </c>
      <c r="D35" s="65">
        <v>11</v>
      </c>
      <c r="E35" s="82">
        <v>5.43</v>
      </c>
      <c r="F35" s="72">
        <v>3</v>
      </c>
      <c r="G35" s="63">
        <v>11</v>
      </c>
      <c r="H35" s="91">
        <v>5.43</v>
      </c>
      <c r="I35" s="72"/>
      <c r="J35" s="63"/>
      <c r="K35" s="73"/>
      <c r="L35" s="72"/>
      <c r="M35" s="63"/>
      <c r="N35" s="73"/>
      <c r="O35" s="72"/>
      <c r="P35" s="63"/>
      <c r="Q35" s="73"/>
      <c r="R35" s="72"/>
      <c r="S35" s="63"/>
      <c r="T35" s="73"/>
      <c r="U35" s="72"/>
      <c r="V35" s="63"/>
      <c r="W35" s="73"/>
      <c r="X35" s="72"/>
      <c r="Y35" s="63"/>
      <c r="Z35" s="73"/>
      <c r="AA35" s="71"/>
      <c r="AB35" s="63"/>
      <c r="AC35" s="69"/>
      <c r="AD35" s="72"/>
      <c r="AE35" s="63"/>
      <c r="AF35" s="73"/>
      <c r="AG35" s="72"/>
      <c r="AH35" s="63"/>
      <c r="AI35" s="73"/>
    </row>
    <row r="36" spans="1:35" ht="19.899999999999999" hidden="1" customHeight="1" outlineLevel="1">
      <c r="A36" s="89">
        <v>1</v>
      </c>
      <c r="B36" s="90" t="s">
        <v>143</v>
      </c>
      <c r="C36" s="52">
        <v>1</v>
      </c>
      <c r="D36" s="53">
        <v>4</v>
      </c>
      <c r="E36" s="50">
        <v>2.02</v>
      </c>
      <c r="F36" s="52">
        <v>1</v>
      </c>
      <c r="G36" s="53">
        <v>4</v>
      </c>
      <c r="H36" s="50">
        <v>2.02</v>
      </c>
      <c r="I36" s="52"/>
      <c r="J36" s="13"/>
      <c r="K36" s="51"/>
      <c r="L36" s="52"/>
      <c r="M36" s="13"/>
      <c r="N36" s="51"/>
      <c r="O36" s="52"/>
      <c r="P36" s="13"/>
      <c r="Q36" s="51"/>
      <c r="R36" s="52"/>
      <c r="S36" s="13"/>
      <c r="T36" s="51"/>
      <c r="U36" s="52"/>
      <c r="V36" s="13"/>
      <c r="W36" s="51"/>
      <c r="X36" s="52"/>
      <c r="Y36" s="13"/>
      <c r="Z36" s="51"/>
      <c r="AA36" s="54"/>
      <c r="AB36" s="13"/>
      <c r="AC36" s="55"/>
      <c r="AD36" s="52"/>
      <c r="AE36" s="13"/>
      <c r="AF36" s="51"/>
      <c r="AG36" s="52"/>
      <c r="AH36" s="13"/>
      <c r="AI36" s="51"/>
    </row>
    <row r="37" spans="1:35" ht="19.899999999999999" hidden="1" customHeight="1" outlineLevel="1">
      <c r="A37" s="89">
        <v>2</v>
      </c>
      <c r="B37" s="90" t="s">
        <v>148</v>
      </c>
      <c r="C37" s="52">
        <v>1</v>
      </c>
      <c r="D37" s="53">
        <v>5</v>
      </c>
      <c r="E37" s="50">
        <v>2.5099999999999998</v>
      </c>
      <c r="F37" s="52">
        <v>1</v>
      </c>
      <c r="G37" s="53">
        <v>5</v>
      </c>
      <c r="H37" s="50">
        <v>2.5099999999999998</v>
      </c>
      <c r="I37" s="52"/>
      <c r="J37" s="13"/>
      <c r="K37" s="51"/>
      <c r="L37" s="52"/>
      <c r="M37" s="13"/>
      <c r="N37" s="51"/>
      <c r="O37" s="52"/>
      <c r="P37" s="13"/>
      <c r="Q37" s="51"/>
      <c r="R37" s="52"/>
      <c r="S37" s="13"/>
      <c r="T37" s="51"/>
      <c r="U37" s="52"/>
      <c r="V37" s="13"/>
      <c r="W37" s="51"/>
      <c r="X37" s="52"/>
      <c r="Y37" s="13"/>
      <c r="Z37" s="51"/>
      <c r="AA37" s="54"/>
      <c r="AB37" s="13"/>
      <c r="AC37" s="55"/>
      <c r="AD37" s="52"/>
      <c r="AE37" s="53"/>
      <c r="AF37" s="50"/>
      <c r="AG37" s="52"/>
      <c r="AH37" s="13"/>
      <c r="AI37" s="51"/>
    </row>
    <row r="38" spans="1:35" ht="19.899999999999999" hidden="1" customHeight="1" outlineLevel="1">
      <c r="A38" s="89">
        <v>3</v>
      </c>
      <c r="B38" s="90" t="s">
        <v>149</v>
      </c>
      <c r="C38" s="52">
        <v>1</v>
      </c>
      <c r="D38" s="53">
        <v>2</v>
      </c>
      <c r="E38" s="50">
        <v>0.9</v>
      </c>
      <c r="F38" s="52">
        <v>1</v>
      </c>
      <c r="G38" s="53">
        <v>2</v>
      </c>
      <c r="H38" s="50">
        <v>0.9</v>
      </c>
      <c r="I38" s="52"/>
      <c r="J38" s="13"/>
      <c r="K38" s="51"/>
      <c r="L38" s="52"/>
      <c r="M38" s="13"/>
      <c r="N38" s="51"/>
      <c r="O38" s="52"/>
      <c r="P38" s="13"/>
      <c r="Q38" s="51"/>
      <c r="R38" s="52"/>
      <c r="S38" s="13"/>
      <c r="T38" s="51"/>
      <c r="U38" s="52"/>
      <c r="V38" s="13"/>
      <c r="W38" s="51"/>
      <c r="X38" s="52"/>
      <c r="Y38" s="13"/>
      <c r="Z38" s="51"/>
      <c r="AA38" s="54"/>
      <c r="AB38" s="13"/>
      <c r="AC38" s="55"/>
      <c r="AD38" s="52"/>
      <c r="AE38" s="13"/>
      <c r="AF38" s="51"/>
      <c r="AG38" s="52"/>
      <c r="AH38" s="13"/>
      <c r="AI38" s="51"/>
    </row>
    <row r="39" spans="1:35" ht="19.899999999999999" customHeight="1" collapsed="1">
      <c r="A39" s="282" t="s">
        <v>23</v>
      </c>
      <c r="B39" s="283"/>
      <c r="C39" s="78">
        <f>+C30+C35+C19+C8</f>
        <v>27</v>
      </c>
      <c r="D39" s="65">
        <f>+D30+D35+D19+D8</f>
        <v>191</v>
      </c>
      <c r="E39" s="82">
        <f>+E30+E35+E19+E8</f>
        <v>98.12</v>
      </c>
      <c r="F39" s="72">
        <f t="shared" ref="F39:N39" si="0">+F35+F30+F19+F8</f>
        <v>21</v>
      </c>
      <c r="G39" s="63">
        <f t="shared" si="0"/>
        <v>136</v>
      </c>
      <c r="H39" s="73">
        <f t="shared" si="0"/>
        <v>67.23</v>
      </c>
      <c r="I39" s="72">
        <f t="shared" si="0"/>
        <v>1</v>
      </c>
      <c r="J39" s="63">
        <f t="shared" si="0"/>
        <v>14</v>
      </c>
      <c r="K39" s="73">
        <f t="shared" si="0"/>
        <v>7.3</v>
      </c>
      <c r="L39" s="72">
        <f t="shared" si="0"/>
        <v>4</v>
      </c>
      <c r="M39" s="63">
        <f t="shared" si="0"/>
        <v>19</v>
      </c>
      <c r="N39" s="73">
        <f t="shared" si="0"/>
        <v>9.32</v>
      </c>
      <c r="O39" s="72"/>
      <c r="P39" s="63"/>
      <c r="Q39" s="73"/>
      <c r="R39" s="72"/>
      <c r="S39" s="63"/>
      <c r="T39" s="73"/>
      <c r="U39" s="72"/>
      <c r="V39" s="63"/>
      <c r="W39" s="73"/>
      <c r="X39" s="72"/>
      <c r="Y39" s="63"/>
      <c r="Z39" s="73"/>
      <c r="AA39" s="71">
        <f t="shared" ref="AA39:AF39" si="1">+AA35+AA30+AA19+AA8</f>
        <v>0</v>
      </c>
      <c r="AB39" s="63">
        <f t="shared" si="1"/>
        <v>3</v>
      </c>
      <c r="AC39" s="69">
        <f t="shared" si="1"/>
        <v>2.4</v>
      </c>
      <c r="AD39" s="72">
        <f t="shared" si="1"/>
        <v>4</v>
      </c>
      <c r="AE39" s="63">
        <f t="shared" si="1"/>
        <v>22</v>
      </c>
      <c r="AF39" s="73">
        <f t="shared" si="1"/>
        <v>10.99</v>
      </c>
      <c r="AG39" s="72"/>
      <c r="AH39" s="63"/>
      <c r="AI39" s="73"/>
    </row>
    <row r="40" spans="1:35" s="67" customFormat="1" ht="19.899999999999999" customHeight="1">
      <c r="A40" s="62">
        <v>5</v>
      </c>
      <c r="B40" s="77" t="s">
        <v>24</v>
      </c>
      <c r="C40" s="72">
        <v>14</v>
      </c>
      <c r="D40" s="65">
        <v>93</v>
      </c>
      <c r="E40" s="82">
        <v>58.99</v>
      </c>
      <c r="F40" s="72">
        <v>11</v>
      </c>
      <c r="G40" s="63">
        <v>72</v>
      </c>
      <c r="H40" s="73">
        <v>47.75</v>
      </c>
      <c r="I40" s="72"/>
      <c r="J40" s="63"/>
      <c r="K40" s="73"/>
      <c r="L40" s="72"/>
      <c r="M40" s="63"/>
      <c r="N40" s="73"/>
      <c r="O40" s="72"/>
      <c r="P40" s="63"/>
      <c r="Q40" s="73"/>
      <c r="R40" s="72"/>
      <c r="S40" s="63"/>
      <c r="T40" s="73"/>
      <c r="U40" s="72"/>
      <c r="V40" s="63"/>
      <c r="W40" s="73"/>
      <c r="X40" s="72"/>
      <c r="Y40" s="63"/>
      <c r="Z40" s="73"/>
      <c r="AA40" s="71"/>
      <c r="AB40" s="63"/>
      <c r="AC40" s="69"/>
      <c r="AD40" s="72">
        <v>3</v>
      </c>
      <c r="AE40" s="63">
        <v>12</v>
      </c>
      <c r="AF40" s="73">
        <v>5.75</v>
      </c>
      <c r="AG40" s="72"/>
      <c r="AH40" s="63"/>
      <c r="AI40" s="73"/>
    </row>
    <row r="41" spans="1:35" ht="19.899999999999999" hidden="1" customHeight="1" outlineLevel="1">
      <c r="A41" s="89">
        <v>1</v>
      </c>
      <c r="B41" s="90" t="s">
        <v>140</v>
      </c>
      <c r="C41" s="52">
        <v>1</v>
      </c>
      <c r="D41" s="53">
        <v>14</v>
      </c>
      <c r="E41" s="50">
        <v>6.93</v>
      </c>
      <c r="F41" s="52">
        <v>1</v>
      </c>
      <c r="G41" s="13">
        <v>14</v>
      </c>
      <c r="H41" s="51">
        <v>6.93</v>
      </c>
      <c r="I41" s="52"/>
      <c r="J41" s="13"/>
      <c r="K41" s="51"/>
      <c r="L41" s="52"/>
      <c r="M41" s="13"/>
      <c r="N41" s="51"/>
      <c r="O41" s="52"/>
      <c r="P41" s="13"/>
      <c r="Q41" s="51"/>
      <c r="R41" s="52"/>
      <c r="S41" s="13"/>
      <c r="T41" s="51"/>
      <c r="U41" s="52"/>
      <c r="V41" s="13"/>
      <c r="W41" s="51"/>
      <c r="X41" s="52"/>
      <c r="Y41" s="13"/>
      <c r="Z41" s="51"/>
      <c r="AA41" s="54"/>
      <c r="AB41" s="13"/>
      <c r="AC41" s="55"/>
      <c r="AD41" s="52"/>
      <c r="AE41" s="13"/>
      <c r="AF41" s="51"/>
      <c r="AG41" s="52"/>
      <c r="AH41" s="13"/>
      <c r="AI41" s="51"/>
    </row>
    <row r="42" spans="1:35" ht="19.899999999999999" hidden="1" customHeight="1" outlineLevel="1">
      <c r="A42" s="89">
        <v>2</v>
      </c>
      <c r="B42" s="90" t="s">
        <v>141</v>
      </c>
      <c r="C42" s="52">
        <v>1</v>
      </c>
      <c r="D42" s="53">
        <v>11</v>
      </c>
      <c r="E42" s="50">
        <v>5.74</v>
      </c>
      <c r="F42" s="52">
        <v>1</v>
      </c>
      <c r="G42" s="53">
        <v>11</v>
      </c>
      <c r="H42" s="50">
        <v>5.74</v>
      </c>
      <c r="I42" s="52"/>
      <c r="J42" s="13"/>
      <c r="K42" s="51"/>
      <c r="L42" s="52"/>
      <c r="M42" s="13"/>
      <c r="N42" s="51"/>
      <c r="O42" s="52"/>
      <c r="P42" s="13"/>
      <c r="Q42" s="51"/>
      <c r="R42" s="52"/>
      <c r="S42" s="13"/>
      <c r="T42" s="51"/>
      <c r="U42" s="52"/>
      <c r="V42" s="13"/>
      <c r="W42" s="51"/>
      <c r="X42" s="52"/>
      <c r="Y42" s="13"/>
      <c r="Z42" s="51"/>
      <c r="AA42" s="54"/>
      <c r="AB42" s="13"/>
      <c r="AC42" s="55"/>
      <c r="AD42" s="52"/>
      <c r="AE42" s="13"/>
      <c r="AF42" s="51"/>
      <c r="AG42" s="52"/>
      <c r="AH42" s="13"/>
      <c r="AI42" s="51"/>
    </row>
    <row r="43" spans="1:35" ht="19.899999999999999" hidden="1" customHeight="1" outlineLevel="1">
      <c r="A43" s="89">
        <v>3</v>
      </c>
      <c r="B43" s="90" t="s">
        <v>142</v>
      </c>
      <c r="C43" s="52">
        <v>1</v>
      </c>
      <c r="D43" s="53">
        <v>6</v>
      </c>
      <c r="E43" s="50">
        <v>4.08</v>
      </c>
      <c r="F43" s="52">
        <v>1</v>
      </c>
      <c r="G43" s="53">
        <v>6</v>
      </c>
      <c r="H43" s="50">
        <v>4.08</v>
      </c>
      <c r="I43" s="52"/>
      <c r="J43" s="13"/>
      <c r="K43" s="51"/>
      <c r="L43" s="52"/>
      <c r="M43" s="13"/>
      <c r="N43" s="51"/>
      <c r="O43" s="52"/>
      <c r="P43" s="13"/>
      <c r="Q43" s="51"/>
      <c r="R43" s="52"/>
      <c r="S43" s="13"/>
      <c r="T43" s="51"/>
      <c r="U43" s="52"/>
      <c r="V43" s="13"/>
      <c r="W43" s="51"/>
      <c r="X43" s="52"/>
      <c r="Y43" s="13"/>
      <c r="Z43" s="51"/>
      <c r="AA43" s="54"/>
      <c r="AB43" s="13"/>
      <c r="AC43" s="55"/>
      <c r="AD43" s="52"/>
      <c r="AE43" s="13"/>
      <c r="AF43" s="51"/>
      <c r="AG43" s="52"/>
      <c r="AH43" s="13"/>
      <c r="AI43" s="51"/>
    </row>
    <row r="44" spans="1:35" ht="19.899999999999999" hidden="1" customHeight="1" outlineLevel="1">
      <c r="A44" s="89">
        <v>4</v>
      </c>
      <c r="B44" s="90" t="s">
        <v>143</v>
      </c>
      <c r="C44" s="52">
        <v>1</v>
      </c>
      <c r="D44" s="53">
        <v>1</v>
      </c>
      <c r="E44" s="50">
        <v>0.39</v>
      </c>
      <c r="F44" s="52">
        <v>1</v>
      </c>
      <c r="G44" s="53">
        <v>1</v>
      </c>
      <c r="H44" s="50">
        <v>0.39</v>
      </c>
      <c r="I44" s="52"/>
      <c r="J44" s="13"/>
      <c r="K44" s="51"/>
      <c r="L44" s="52"/>
      <c r="M44" s="13"/>
      <c r="N44" s="51"/>
      <c r="O44" s="52"/>
      <c r="P44" s="13"/>
      <c r="Q44" s="51"/>
      <c r="R44" s="52"/>
      <c r="S44" s="13"/>
      <c r="T44" s="51"/>
      <c r="U44" s="52"/>
      <c r="V44" s="13"/>
      <c r="W44" s="51"/>
      <c r="X44" s="52"/>
      <c r="Y44" s="13"/>
      <c r="Z44" s="51"/>
      <c r="AA44" s="54"/>
      <c r="AB44" s="13"/>
      <c r="AC44" s="55"/>
      <c r="AD44" s="52"/>
      <c r="AE44" s="13"/>
      <c r="AF44" s="51"/>
      <c r="AG44" s="52"/>
      <c r="AH44" s="13"/>
      <c r="AI44" s="51"/>
    </row>
    <row r="45" spans="1:35" ht="19.899999999999999" hidden="1" customHeight="1" outlineLevel="1">
      <c r="A45" s="89">
        <v>5</v>
      </c>
      <c r="B45" s="90" t="s">
        <v>144</v>
      </c>
      <c r="C45" s="52">
        <v>1</v>
      </c>
      <c r="D45" s="53">
        <v>7</v>
      </c>
      <c r="E45" s="50">
        <v>6.14</v>
      </c>
      <c r="F45" s="52">
        <v>1</v>
      </c>
      <c r="G45" s="53">
        <v>7</v>
      </c>
      <c r="H45" s="50">
        <v>6.14</v>
      </c>
      <c r="I45" s="52"/>
      <c r="J45" s="13"/>
      <c r="K45" s="51"/>
      <c r="L45" s="52"/>
      <c r="M45" s="13"/>
      <c r="N45" s="51"/>
      <c r="O45" s="52"/>
      <c r="P45" s="13"/>
      <c r="Q45" s="51"/>
      <c r="R45" s="52"/>
      <c r="S45" s="13"/>
      <c r="T45" s="51"/>
      <c r="U45" s="52"/>
      <c r="V45" s="13"/>
      <c r="W45" s="51"/>
      <c r="X45" s="52"/>
      <c r="Y45" s="13"/>
      <c r="Z45" s="51"/>
      <c r="AA45" s="54"/>
      <c r="AB45" s="13"/>
      <c r="AC45" s="55"/>
      <c r="AD45" s="52"/>
      <c r="AE45" s="13"/>
      <c r="AF45" s="51"/>
      <c r="AG45" s="52"/>
      <c r="AH45" s="13"/>
      <c r="AI45" s="51"/>
    </row>
    <row r="46" spans="1:35" ht="19.899999999999999" hidden="1" customHeight="1" outlineLevel="1">
      <c r="A46" s="89">
        <v>6</v>
      </c>
      <c r="B46" s="90" t="s">
        <v>145</v>
      </c>
      <c r="C46" s="52">
        <v>1</v>
      </c>
      <c r="D46" s="53">
        <v>7</v>
      </c>
      <c r="E46" s="50">
        <v>5.94</v>
      </c>
      <c r="F46" s="52">
        <v>1</v>
      </c>
      <c r="G46" s="53">
        <v>7</v>
      </c>
      <c r="H46" s="50">
        <v>5.94</v>
      </c>
      <c r="I46" s="52"/>
      <c r="J46" s="13"/>
      <c r="K46" s="51"/>
      <c r="L46" s="52"/>
      <c r="M46" s="13"/>
      <c r="N46" s="51"/>
      <c r="O46" s="52"/>
      <c r="P46" s="13"/>
      <c r="Q46" s="51"/>
      <c r="R46" s="52"/>
      <c r="S46" s="13"/>
      <c r="T46" s="51"/>
      <c r="U46" s="52"/>
      <c r="V46" s="13"/>
      <c r="W46" s="51"/>
      <c r="X46" s="52"/>
      <c r="Y46" s="13"/>
      <c r="Z46" s="51"/>
      <c r="AA46" s="54"/>
      <c r="AB46" s="13"/>
      <c r="AC46" s="55"/>
      <c r="AD46" s="52"/>
      <c r="AE46" s="13"/>
      <c r="AF46" s="51"/>
      <c r="AG46" s="52"/>
      <c r="AH46" s="13"/>
      <c r="AI46" s="51"/>
    </row>
    <row r="47" spans="1:35" ht="19.899999999999999" hidden="1" customHeight="1" outlineLevel="1">
      <c r="A47" s="89">
        <v>7</v>
      </c>
      <c r="B47" s="90" t="s">
        <v>146</v>
      </c>
      <c r="C47" s="52">
        <v>1</v>
      </c>
      <c r="D47" s="53">
        <v>6</v>
      </c>
      <c r="E47" s="50">
        <v>5.0999999999999996</v>
      </c>
      <c r="F47" s="52">
        <v>1</v>
      </c>
      <c r="G47" s="53">
        <v>6</v>
      </c>
      <c r="H47" s="50">
        <v>5.0999999999999996</v>
      </c>
      <c r="I47" s="52"/>
      <c r="J47" s="13"/>
      <c r="K47" s="51"/>
      <c r="L47" s="52"/>
      <c r="M47" s="13"/>
      <c r="N47" s="51"/>
      <c r="O47" s="52"/>
      <c r="P47" s="13"/>
      <c r="Q47" s="51"/>
      <c r="R47" s="52"/>
      <c r="S47" s="13"/>
      <c r="T47" s="51"/>
      <c r="U47" s="52"/>
      <c r="V47" s="13"/>
      <c r="W47" s="51"/>
      <c r="X47" s="52"/>
      <c r="Y47" s="13"/>
      <c r="Z47" s="51"/>
      <c r="AA47" s="54"/>
      <c r="AB47" s="13"/>
      <c r="AC47" s="55"/>
      <c r="AD47" s="52"/>
      <c r="AE47" s="13"/>
      <c r="AF47" s="51"/>
      <c r="AG47" s="52"/>
      <c r="AH47" s="13"/>
      <c r="AI47" s="51"/>
    </row>
    <row r="48" spans="1:35" ht="19.899999999999999" hidden="1" customHeight="1" outlineLevel="1">
      <c r="A48" s="89">
        <v>8</v>
      </c>
      <c r="B48" s="90" t="s">
        <v>147</v>
      </c>
      <c r="C48" s="52">
        <v>1</v>
      </c>
      <c r="D48" s="53">
        <v>4</v>
      </c>
      <c r="E48" s="50">
        <v>3.69</v>
      </c>
      <c r="F48" s="52">
        <v>1</v>
      </c>
      <c r="G48" s="53">
        <v>4</v>
      </c>
      <c r="H48" s="50">
        <v>3.69</v>
      </c>
      <c r="I48" s="52"/>
      <c r="J48" s="13"/>
      <c r="K48" s="51"/>
      <c r="L48" s="52"/>
      <c r="M48" s="13"/>
      <c r="N48" s="51"/>
      <c r="O48" s="52"/>
      <c r="P48" s="13"/>
      <c r="Q48" s="51"/>
      <c r="R48" s="52"/>
      <c r="S48" s="13"/>
      <c r="T48" s="51"/>
      <c r="U48" s="52"/>
      <c r="V48" s="13"/>
      <c r="W48" s="51"/>
      <c r="X48" s="52"/>
      <c r="Y48" s="13"/>
      <c r="Z48" s="51"/>
      <c r="AA48" s="54"/>
      <c r="AB48" s="13"/>
      <c r="AC48" s="55"/>
      <c r="AD48" s="52"/>
      <c r="AE48" s="13"/>
      <c r="AF48" s="51"/>
      <c r="AG48" s="52"/>
      <c r="AH48" s="13"/>
      <c r="AI48" s="51"/>
    </row>
    <row r="49" spans="1:35" ht="19.899999999999999" hidden="1" customHeight="1" outlineLevel="1">
      <c r="A49" s="89">
        <v>9</v>
      </c>
      <c r="B49" s="90" t="s">
        <v>127</v>
      </c>
      <c r="C49" s="52">
        <v>1</v>
      </c>
      <c r="D49" s="53">
        <v>8</v>
      </c>
      <c r="E49" s="50">
        <v>6.59</v>
      </c>
      <c r="F49" s="52">
        <v>1</v>
      </c>
      <c r="G49" s="13">
        <v>4</v>
      </c>
      <c r="H49" s="51">
        <v>3.35</v>
      </c>
      <c r="I49" s="52"/>
      <c r="J49" s="13"/>
      <c r="K49" s="51"/>
      <c r="L49" s="52"/>
      <c r="M49" s="13"/>
      <c r="N49" s="51"/>
      <c r="O49" s="52"/>
      <c r="P49" s="13"/>
      <c r="Q49" s="51"/>
      <c r="R49" s="52"/>
      <c r="S49" s="13"/>
      <c r="T49" s="51"/>
      <c r="U49" s="52"/>
      <c r="V49" s="13"/>
      <c r="W49" s="51"/>
      <c r="X49" s="52"/>
      <c r="Y49" s="13"/>
      <c r="Z49" s="51"/>
      <c r="AA49" s="54"/>
      <c r="AB49" s="13"/>
      <c r="AC49" s="55"/>
      <c r="AD49" s="52"/>
      <c r="AE49" s="13"/>
      <c r="AF49" s="51"/>
      <c r="AG49" s="52"/>
      <c r="AH49" s="13"/>
      <c r="AI49" s="51"/>
    </row>
    <row r="50" spans="1:35" ht="19.899999999999999" hidden="1" customHeight="1" outlineLevel="1">
      <c r="A50" s="89">
        <v>10</v>
      </c>
      <c r="B50" s="90" t="s">
        <v>148</v>
      </c>
      <c r="C50" s="52">
        <v>1</v>
      </c>
      <c r="D50" s="53">
        <v>1</v>
      </c>
      <c r="E50" s="50">
        <v>0.82</v>
      </c>
      <c r="F50" s="52"/>
      <c r="G50" s="13"/>
      <c r="H50" s="51"/>
      <c r="I50" s="52"/>
      <c r="J50" s="13"/>
      <c r="K50" s="51"/>
      <c r="L50" s="52"/>
      <c r="M50" s="13"/>
      <c r="N50" s="51"/>
      <c r="O50" s="52"/>
      <c r="P50" s="13"/>
      <c r="Q50" s="51"/>
      <c r="R50" s="52"/>
      <c r="S50" s="13"/>
      <c r="T50" s="51"/>
      <c r="U50" s="52"/>
      <c r="V50" s="13"/>
      <c r="W50" s="51"/>
      <c r="X50" s="52"/>
      <c r="Y50" s="13"/>
      <c r="Z50" s="51"/>
      <c r="AA50" s="54"/>
      <c r="AB50" s="13"/>
      <c r="AC50" s="55"/>
      <c r="AD50" s="52">
        <v>1</v>
      </c>
      <c r="AE50" s="53">
        <v>1</v>
      </c>
      <c r="AF50" s="127">
        <v>0.82</v>
      </c>
      <c r="AG50" s="52"/>
      <c r="AH50" s="13"/>
      <c r="AI50" s="51"/>
    </row>
    <row r="51" spans="1:35" ht="19.899999999999999" hidden="1" customHeight="1" outlineLevel="1">
      <c r="A51" s="89">
        <v>11</v>
      </c>
      <c r="B51" s="90" t="s">
        <v>126</v>
      </c>
      <c r="C51" s="52">
        <v>1</v>
      </c>
      <c r="D51" s="53">
        <v>15</v>
      </c>
      <c r="E51" s="50">
        <v>6.74</v>
      </c>
      <c r="F51" s="52"/>
      <c r="G51" s="13"/>
      <c r="H51" s="51"/>
      <c r="I51" s="52"/>
      <c r="J51" s="13"/>
      <c r="K51" s="51"/>
      <c r="L51" s="52"/>
      <c r="M51" s="13"/>
      <c r="N51" s="51"/>
      <c r="O51" s="52"/>
      <c r="P51" s="13"/>
      <c r="Q51" s="51"/>
      <c r="R51" s="52"/>
      <c r="S51" s="13"/>
      <c r="T51" s="51"/>
      <c r="U51" s="52"/>
      <c r="V51" s="13"/>
      <c r="W51" s="51"/>
      <c r="X51" s="52"/>
      <c r="Y51" s="13"/>
      <c r="Z51" s="51"/>
      <c r="AA51" s="54"/>
      <c r="AB51" s="13"/>
      <c r="AC51" s="55"/>
      <c r="AD51" s="52">
        <v>1</v>
      </c>
      <c r="AE51" s="53">
        <v>10</v>
      </c>
      <c r="AF51" s="127">
        <v>4.49</v>
      </c>
      <c r="AG51" s="52"/>
      <c r="AH51" s="13"/>
      <c r="AI51" s="51"/>
    </row>
    <row r="52" spans="1:35" ht="19.899999999999999" hidden="1" customHeight="1" outlineLevel="1">
      <c r="A52" s="89">
        <v>12</v>
      </c>
      <c r="B52" s="90" t="s">
        <v>150</v>
      </c>
      <c r="C52" s="52">
        <v>1</v>
      </c>
      <c r="D52" s="53">
        <v>3</v>
      </c>
      <c r="E52" s="50">
        <v>2.79</v>
      </c>
      <c r="F52" s="52">
        <v>1</v>
      </c>
      <c r="G52" s="53">
        <v>3</v>
      </c>
      <c r="H52" s="50">
        <v>2.79</v>
      </c>
      <c r="I52" s="52"/>
      <c r="J52" s="13"/>
      <c r="K52" s="51"/>
      <c r="L52" s="52"/>
      <c r="M52" s="13"/>
      <c r="N52" s="51"/>
      <c r="O52" s="52"/>
      <c r="P52" s="13"/>
      <c r="Q52" s="51"/>
      <c r="R52" s="52"/>
      <c r="S52" s="13"/>
      <c r="T52" s="51"/>
      <c r="U52" s="52"/>
      <c r="V52" s="13"/>
      <c r="W52" s="51"/>
      <c r="X52" s="52"/>
      <c r="Y52" s="13"/>
      <c r="Z52" s="51"/>
      <c r="AA52" s="54"/>
      <c r="AB52" s="13"/>
      <c r="AC52" s="55"/>
      <c r="AD52" s="52"/>
      <c r="AE52" s="53"/>
      <c r="AF52" s="127"/>
      <c r="AG52" s="52"/>
      <c r="AH52" s="13"/>
      <c r="AI52" s="51"/>
    </row>
    <row r="53" spans="1:35" ht="19.899999999999999" hidden="1" customHeight="1" outlineLevel="1">
      <c r="A53" s="89">
        <v>13</v>
      </c>
      <c r="B53" s="90" t="s">
        <v>149</v>
      </c>
      <c r="C53" s="52">
        <v>1</v>
      </c>
      <c r="D53" s="53">
        <v>1</v>
      </c>
      <c r="E53" s="50">
        <v>0.44</v>
      </c>
      <c r="F53" s="52"/>
      <c r="G53" s="13"/>
      <c r="H53" s="51"/>
      <c r="I53" s="52"/>
      <c r="J53" s="13"/>
      <c r="K53" s="51"/>
      <c r="L53" s="52"/>
      <c r="M53" s="13"/>
      <c r="N53" s="51"/>
      <c r="O53" s="52"/>
      <c r="P53" s="13"/>
      <c r="Q53" s="51"/>
      <c r="R53" s="52"/>
      <c r="S53" s="13"/>
      <c r="T53" s="51"/>
      <c r="U53" s="52"/>
      <c r="V53" s="13"/>
      <c r="W53" s="51"/>
      <c r="X53" s="52"/>
      <c r="Y53" s="13"/>
      <c r="Z53" s="51"/>
      <c r="AA53" s="54"/>
      <c r="AB53" s="13"/>
      <c r="AC53" s="55"/>
      <c r="AD53" s="52">
        <v>1</v>
      </c>
      <c r="AE53" s="53">
        <v>1</v>
      </c>
      <c r="AF53" s="127">
        <v>0.44</v>
      </c>
      <c r="AG53" s="52"/>
      <c r="AH53" s="13"/>
      <c r="AI53" s="51"/>
    </row>
    <row r="54" spans="1:35" ht="19.899999999999999" hidden="1" customHeight="1" outlineLevel="1">
      <c r="A54" s="89">
        <v>14</v>
      </c>
      <c r="B54" s="90" t="s">
        <v>129</v>
      </c>
      <c r="C54" s="52">
        <v>1</v>
      </c>
      <c r="D54" s="53">
        <v>9</v>
      </c>
      <c r="E54" s="50">
        <v>3.6</v>
      </c>
      <c r="F54" s="52">
        <v>1</v>
      </c>
      <c r="G54" s="53">
        <v>9</v>
      </c>
      <c r="H54" s="50">
        <v>3.6</v>
      </c>
      <c r="I54" s="52"/>
      <c r="J54" s="13"/>
      <c r="K54" s="51"/>
      <c r="L54" s="52"/>
      <c r="M54" s="13"/>
      <c r="N54" s="51"/>
      <c r="O54" s="52"/>
      <c r="P54" s="13"/>
      <c r="Q54" s="51"/>
      <c r="R54" s="52"/>
      <c r="S54" s="13"/>
      <c r="T54" s="51"/>
      <c r="U54" s="52"/>
      <c r="V54" s="13"/>
      <c r="W54" s="51"/>
      <c r="X54" s="52"/>
      <c r="Y54" s="13"/>
      <c r="Z54" s="51"/>
      <c r="AA54" s="54"/>
      <c r="AB54" s="13"/>
      <c r="AC54" s="55"/>
      <c r="AD54" s="52"/>
      <c r="AE54" s="53"/>
      <c r="AF54" s="127"/>
      <c r="AG54" s="52"/>
      <c r="AH54" s="13"/>
      <c r="AI54" s="51"/>
    </row>
    <row r="55" spans="1:35" s="67" customFormat="1" ht="19.899999999999999" customHeight="1" collapsed="1">
      <c r="A55" s="62">
        <v>6</v>
      </c>
      <c r="B55" s="77" t="s">
        <v>25</v>
      </c>
      <c r="C55" s="72">
        <f t="shared" ref="C55:E55" si="2">+C56+C57+C58+C59+C60+C61+C62+C63+C64+C65+C66</f>
        <v>11</v>
      </c>
      <c r="D55" s="65">
        <f t="shared" si="2"/>
        <v>68</v>
      </c>
      <c r="E55" s="82">
        <f t="shared" si="2"/>
        <v>43.249999999999993</v>
      </c>
      <c r="F55" s="72">
        <f>+F56+F57+F58+F59+F60+F61+F62+F63+F64+F65+F66</f>
        <v>7</v>
      </c>
      <c r="G55" s="63">
        <f t="shared" ref="G55:H55" si="3">+G56+G57+G58+G59+G60+G61+G62+G63+G64+G65+G66</f>
        <v>40</v>
      </c>
      <c r="H55" s="73">
        <f t="shared" si="3"/>
        <v>26.75</v>
      </c>
      <c r="I55" s="72"/>
      <c r="J55" s="63"/>
      <c r="K55" s="73"/>
      <c r="L55" s="72"/>
      <c r="M55" s="63"/>
      <c r="N55" s="73"/>
      <c r="O55" s="72"/>
      <c r="P55" s="63"/>
      <c r="Q55" s="73"/>
      <c r="R55" s="72"/>
      <c r="S55" s="63"/>
      <c r="T55" s="73"/>
      <c r="U55" s="72">
        <f t="shared" ref="U55:Z55" si="4">+U56+U57+U58+U59+U60+U61+U62+U63+U64+U65+U66</f>
        <v>1</v>
      </c>
      <c r="V55" s="63">
        <f t="shared" si="4"/>
        <v>1</v>
      </c>
      <c r="W55" s="73">
        <f t="shared" si="4"/>
        <v>0.46</v>
      </c>
      <c r="X55" s="72">
        <f t="shared" si="4"/>
        <v>1</v>
      </c>
      <c r="Y55" s="63">
        <f t="shared" si="4"/>
        <v>3</v>
      </c>
      <c r="Z55" s="73">
        <f t="shared" si="4"/>
        <v>2.65</v>
      </c>
      <c r="AA55" s="71"/>
      <c r="AB55" s="63"/>
      <c r="AC55" s="69"/>
      <c r="AD55" s="72">
        <f t="shared" ref="AD55:AF55" si="5">+AD56+AD57+AD58+AD59+AD60+AD61+AD62+AD63+AD64+AD65+AD66</f>
        <v>5</v>
      </c>
      <c r="AE55" s="63">
        <f t="shared" si="5"/>
        <v>24</v>
      </c>
      <c r="AF55" s="73">
        <f t="shared" si="5"/>
        <v>13.39</v>
      </c>
      <c r="AG55" s="72"/>
      <c r="AH55" s="63"/>
      <c r="AI55" s="73"/>
    </row>
    <row r="56" spans="1:35" ht="19.899999999999999" hidden="1" customHeight="1" outlineLevel="1">
      <c r="A56" s="89">
        <v>1</v>
      </c>
      <c r="B56" s="90" t="s">
        <v>104</v>
      </c>
      <c r="C56" s="52">
        <v>1</v>
      </c>
      <c r="D56" s="53">
        <v>13</v>
      </c>
      <c r="E56" s="50">
        <v>5.74</v>
      </c>
      <c r="F56" s="52"/>
      <c r="G56" s="13"/>
      <c r="H56" s="51"/>
      <c r="I56" s="52"/>
      <c r="J56" s="13"/>
      <c r="K56" s="51"/>
      <c r="L56" s="52"/>
      <c r="M56" s="13"/>
      <c r="N56" s="51"/>
      <c r="O56" s="52"/>
      <c r="P56" s="13"/>
      <c r="Q56" s="51"/>
      <c r="R56" s="52"/>
      <c r="S56" s="13"/>
      <c r="T56" s="51"/>
      <c r="U56" s="52"/>
      <c r="V56" s="13"/>
      <c r="W56" s="51"/>
      <c r="X56" s="52"/>
      <c r="Y56" s="13"/>
      <c r="Z56" s="51"/>
      <c r="AA56" s="54"/>
      <c r="AB56" s="13"/>
      <c r="AC56" s="55"/>
      <c r="AD56" s="52">
        <v>1</v>
      </c>
      <c r="AE56" s="13">
        <v>13</v>
      </c>
      <c r="AF56" s="51">
        <v>5.74</v>
      </c>
      <c r="AG56" s="52"/>
      <c r="AH56" s="13"/>
      <c r="AI56" s="51"/>
    </row>
    <row r="57" spans="1:35" ht="19.899999999999999" hidden="1" customHeight="1" outlineLevel="1">
      <c r="A57" s="89">
        <v>2</v>
      </c>
      <c r="B57" s="90" t="s">
        <v>105</v>
      </c>
      <c r="C57" s="52">
        <v>1</v>
      </c>
      <c r="D57" s="53">
        <v>1</v>
      </c>
      <c r="E57" s="50">
        <v>0.59</v>
      </c>
      <c r="F57" s="52"/>
      <c r="G57" s="13"/>
      <c r="H57" s="51"/>
      <c r="I57" s="52"/>
      <c r="J57" s="13"/>
      <c r="K57" s="51"/>
      <c r="L57" s="52"/>
      <c r="M57" s="13"/>
      <c r="N57" s="51"/>
      <c r="O57" s="52"/>
      <c r="P57" s="13"/>
      <c r="Q57" s="51"/>
      <c r="R57" s="52"/>
      <c r="S57" s="13"/>
      <c r="T57" s="51"/>
      <c r="U57" s="52"/>
      <c r="V57" s="13"/>
      <c r="W57" s="51"/>
      <c r="X57" s="52"/>
      <c r="Y57" s="13"/>
      <c r="Z57" s="51"/>
      <c r="AA57" s="54"/>
      <c r="AB57" s="13"/>
      <c r="AC57" s="55"/>
      <c r="AD57" s="52">
        <v>1</v>
      </c>
      <c r="AE57" s="13">
        <v>1</v>
      </c>
      <c r="AF57" s="51">
        <v>0.59</v>
      </c>
      <c r="AG57" s="52"/>
      <c r="AH57" s="13"/>
      <c r="AI57" s="51"/>
    </row>
    <row r="58" spans="1:35" ht="19.899999999999999" hidden="1" customHeight="1" outlineLevel="1">
      <c r="A58" s="89">
        <v>3</v>
      </c>
      <c r="B58" s="90" t="s">
        <v>106</v>
      </c>
      <c r="C58" s="52">
        <v>1</v>
      </c>
      <c r="D58" s="53">
        <v>4</v>
      </c>
      <c r="E58" s="50">
        <v>2.44</v>
      </c>
      <c r="F58" s="52"/>
      <c r="G58" s="13"/>
      <c r="H58" s="51"/>
      <c r="I58" s="52"/>
      <c r="J58" s="13"/>
      <c r="K58" s="51"/>
      <c r="L58" s="52"/>
      <c r="M58" s="13"/>
      <c r="N58" s="51"/>
      <c r="O58" s="52"/>
      <c r="P58" s="13"/>
      <c r="Q58" s="51"/>
      <c r="R58" s="52"/>
      <c r="S58" s="13"/>
      <c r="T58" s="51"/>
      <c r="U58" s="52"/>
      <c r="V58" s="13"/>
      <c r="W58" s="51"/>
      <c r="X58" s="52"/>
      <c r="Y58" s="13"/>
      <c r="Z58" s="51"/>
      <c r="AA58" s="54"/>
      <c r="AB58" s="13"/>
      <c r="AC58" s="55"/>
      <c r="AD58" s="52">
        <v>1</v>
      </c>
      <c r="AE58" s="13">
        <v>4</v>
      </c>
      <c r="AF58" s="51">
        <v>2.44</v>
      </c>
      <c r="AG58" s="52"/>
      <c r="AH58" s="13"/>
      <c r="AI58" s="51"/>
    </row>
    <row r="59" spans="1:35" ht="19.899999999999999" hidden="1" customHeight="1" outlineLevel="1">
      <c r="A59" s="89">
        <v>4</v>
      </c>
      <c r="B59" s="90" t="s">
        <v>130</v>
      </c>
      <c r="C59" s="52">
        <v>1</v>
      </c>
      <c r="D59" s="53">
        <v>3</v>
      </c>
      <c r="E59" s="50">
        <v>2.04</v>
      </c>
      <c r="F59" s="52">
        <v>1</v>
      </c>
      <c r="G59" s="13">
        <v>3</v>
      </c>
      <c r="H59" s="51">
        <v>2.04</v>
      </c>
      <c r="I59" s="52"/>
      <c r="J59" s="13"/>
      <c r="K59" s="51"/>
      <c r="L59" s="52"/>
      <c r="M59" s="13"/>
      <c r="N59" s="51"/>
      <c r="O59" s="52"/>
      <c r="P59" s="13"/>
      <c r="Q59" s="51"/>
      <c r="R59" s="52"/>
      <c r="S59" s="13"/>
      <c r="T59" s="51"/>
      <c r="U59" s="52"/>
      <c r="V59" s="13"/>
      <c r="W59" s="51"/>
      <c r="X59" s="52"/>
      <c r="Y59" s="13"/>
      <c r="Z59" s="51"/>
      <c r="AA59" s="54"/>
      <c r="AB59" s="13"/>
      <c r="AC59" s="55"/>
      <c r="AD59" s="52"/>
      <c r="AE59" s="13"/>
      <c r="AF59" s="51"/>
      <c r="AG59" s="52"/>
      <c r="AH59" s="13"/>
      <c r="AI59" s="51"/>
    </row>
    <row r="60" spans="1:35" ht="19.899999999999999" hidden="1" customHeight="1" outlineLevel="1">
      <c r="A60" s="89">
        <v>5</v>
      </c>
      <c r="B60" s="90" t="s">
        <v>131</v>
      </c>
      <c r="C60" s="52">
        <v>1</v>
      </c>
      <c r="D60" s="53">
        <v>7</v>
      </c>
      <c r="E60" s="50">
        <v>6.06</v>
      </c>
      <c r="F60" s="52"/>
      <c r="G60" s="13"/>
      <c r="H60" s="51"/>
      <c r="I60" s="52"/>
      <c r="J60" s="13"/>
      <c r="K60" s="51"/>
      <c r="L60" s="52"/>
      <c r="M60" s="13"/>
      <c r="N60" s="51"/>
      <c r="O60" s="52"/>
      <c r="P60" s="13"/>
      <c r="Q60" s="51"/>
      <c r="R60" s="52"/>
      <c r="S60" s="13"/>
      <c r="T60" s="51"/>
      <c r="U60" s="52"/>
      <c r="V60" s="13"/>
      <c r="W60" s="51"/>
      <c r="X60" s="52">
        <v>1</v>
      </c>
      <c r="Y60" s="13">
        <v>3</v>
      </c>
      <c r="Z60" s="51">
        <v>2.65</v>
      </c>
      <c r="AA60" s="54"/>
      <c r="AB60" s="13"/>
      <c r="AC60" s="55"/>
      <c r="AD60" s="52">
        <v>1</v>
      </c>
      <c r="AE60" s="13">
        <v>4</v>
      </c>
      <c r="AF60" s="51">
        <v>3.41</v>
      </c>
      <c r="AG60" s="52"/>
      <c r="AH60" s="13"/>
      <c r="AI60" s="51"/>
    </row>
    <row r="61" spans="1:35" ht="19.899999999999999" hidden="1" customHeight="1" outlineLevel="1">
      <c r="A61" s="89">
        <v>6</v>
      </c>
      <c r="B61" s="90" t="s">
        <v>132</v>
      </c>
      <c r="C61" s="52">
        <v>1</v>
      </c>
      <c r="D61" s="53">
        <v>5</v>
      </c>
      <c r="E61" s="50">
        <v>3.16</v>
      </c>
      <c r="F61" s="52">
        <v>1</v>
      </c>
      <c r="G61" s="13">
        <v>5</v>
      </c>
      <c r="H61" s="51">
        <v>3.16</v>
      </c>
      <c r="I61" s="52"/>
      <c r="J61" s="13"/>
      <c r="K61" s="51"/>
      <c r="L61" s="52"/>
      <c r="M61" s="13"/>
      <c r="N61" s="51"/>
      <c r="O61" s="52"/>
      <c r="P61" s="13"/>
      <c r="Q61" s="51"/>
      <c r="R61" s="52"/>
      <c r="S61" s="13"/>
      <c r="T61" s="51"/>
      <c r="U61" s="52"/>
      <c r="V61" s="13"/>
      <c r="W61" s="51"/>
      <c r="X61" s="52"/>
      <c r="Y61" s="13"/>
      <c r="Z61" s="51"/>
      <c r="AA61" s="54"/>
      <c r="AB61" s="13"/>
      <c r="AC61" s="55"/>
      <c r="AD61" s="52"/>
      <c r="AE61" s="13"/>
      <c r="AF61" s="51"/>
      <c r="AG61" s="52"/>
      <c r="AH61" s="13"/>
      <c r="AI61" s="51"/>
    </row>
    <row r="62" spans="1:35" ht="19.899999999999999" hidden="1" customHeight="1" outlineLevel="1">
      <c r="A62" s="89">
        <v>7</v>
      </c>
      <c r="B62" s="90" t="s">
        <v>133</v>
      </c>
      <c r="C62" s="52">
        <v>1</v>
      </c>
      <c r="D62" s="53">
        <v>3</v>
      </c>
      <c r="E62" s="50">
        <v>2.2799999999999998</v>
      </c>
      <c r="F62" s="52">
        <v>1</v>
      </c>
      <c r="G62" s="13">
        <v>2</v>
      </c>
      <c r="H62" s="51">
        <v>1.82</v>
      </c>
      <c r="I62" s="52"/>
      <c r="J62" s="13"/>
      <c r="K62" s="51"/>
      <c r="L62" s="52"/>
      <c r="M62" s="13"/>
      <c r="N62" s="51"/>
      <c r="O62" s="52"/>
      <c r="P62" s="13"/>
      <c r="Q62" s="51"/>
      <c r="R62" s="52"/>
      <c r="S62" s="13"/>
      <c r="T62" s="51"/>
      <c r="U62" s="52">
        <v>1</v>
      </c>
      <c r="V62" s="13">
        <v>1</v>
      </c>
      <c r="W62" s="51">
        <v>0.46</v>
      </c>
      <c r="X62" s="52"/>
      <c r="Y62" s="13"/>
      <c r="Z62" s="51"/>
      <c r="AA62" s="54"/>
      <c r="AB62" s="13"/>
      <c r="AC62" s="55"/>
      <c r="AD62" s="52"/>
      <c r="AE62" s="13"/>
      <c r="AF62" s="51"/>
      <c r="AG62" s="52"/>
      <c r="AH62" s="13"/>
      <c r="AI62" s="51"/>
    </row>
    <row r="63" spans="1:35" ht="19.899999999999999" hidden="1" customHeight="1" outlineLevel="1">
      <c r="A63" s="89">
        <v>8</v>
      </c>
      <c r="B63" s="90" t="s">
        <v>134</v>
      </c>
      <c r="C63" s="52">
        <v>1</v>
      </c>
      <c r="D63" s="53">
        <v>16</v>
      </c>
      <c r="E63" s="50">
        <v>10.1</v>
      </c>
      <c r="F63" s="52">
        <v>1</v>
      </c>
      <c r="G63" s="13">
        <v>16</v>
      </c>
      <c r="H63" s="51">
        <v>10.1</v>
      </c>
      <c r="I63" s="52"/>
      <c r="J63" s="13"/>
      <c r="K63" s="51"/>
      <c r="L63" s="52"/>
      <c r="M63" s="13"/>
      <c r="N63" s="51"/>
      <c r="O63" s="52"/>
      <c r="P63" s="13"/>
      <c r="Q63" s="51"/>
      <c r="R63" s="52"/>
      <c r="S63" s="13"/>
      <c r="T63" s="51"/>
      <c r="U63" s="52"/>
      <c r="V63" s="13"/>
      <c r="W63" s="51"/>
      <c r="X63" s="52"/>
      <c r="Y63" s="13"/>
      <c r="Z63" s="51"/>
      <c r="AA63" s="54"/>
      <c r="AB63" s="13"/>
      <c r="AC63" s="55"/>
      <c r="AD63" s="52"/>
      <c r="AE63" s="13"/>
      <c r="AF63" s="51"/>
      <c r="AG63" s="52"/>
      <c r="AH63" s="13"/>
      <c r="AI63" s="51"/>
    </row>
    <row r="64" spans="1:35" ht="19.899999999999999" hidden="1" customHeight="1" outlineLevel="1">
      <c r="A64" s="89">
        <v>9</v>
      </c>
      <c r="B64" s="90" t="s">
        <v>135</v>
      </c>
      <c r="C64" s="52">
        <v>1</v>
      </c>
      <c r="D64" s="53">
        <v>3</v>
      </c>
      <c r="E64" s="50">
        <v>2.0499999999999998</v>
      </c>
      <c r="F64" s="52">
        <v>1</v>
      </c>
      <c r="G64" s="13">
        <v>3</v>
      </c>
      <c r="H64" s="51">
        <v>2.0499999999999998</v>
      </c>
      <c r="I64" s="52"/>
      <c r="J64" s="13"/>
      <c r="K64" s="51"/>
      <c r="L64" s="52"/>
      <c r="M64" s="13"/>
      <c r="N64" s="51"/>
      <c r="O64" s="52"/>
      <c r="P64" s="13"/>
      <c r="Q64" s="51"/>
      <c r="R64" s="52"/>
      <c r="S64" s="13"/>
      <c r="T64" s="51"/>
      <c r="U64" s="52"/>
      <c r="V64" s="13"/>
      <c r="W64" s="51"/>
      <c r="X64" s="52"/>
      <c r="Y64" s="13"/>
      <c r="Z64" s="51"/>
      <c r="AA64" s="54"/>
      <c r="AB64" s="13"/>
      <c r="AC64" s="55"/>
      <c r="AD64" s="52"/>
      <c r="AE64" s="13"/>
      <c r="AF64" s="51"/>
      <c r="AG64" s="52"/>
      <c r="AH64" s="13"/>
      <c r="AI64" s="51"/>
    </row>
    <row r="65" spans="1:35" ht="19.899999999999999" hidden="1" customHeight="1" outlineLevel="1">
      <c r="A65" s="89">
        <v>10</v>
      </c>
      <c r="B65" s="90" t="s">
        <v>136</v>
      </c>
      <c r="C65" s="52">
        <v>1</v>
      </c>
      <c r="D65" s="53">
        <v>3</v>
      </c>
      <c r="E65" s="50">
        <v>1.98</v>
      </c>
      <c r="F65" s="52">
        <v>1</v>
      </c>
      <c r="G65" s="13">
        <v>3</v>
      </c>
      <c r="H65" s="51">
        <v>1.98</v>
      </c>
      <c r="I65" s="52"/>
      <c r="J65" s="13"/>
      <c r="K65" s="51"/>
      <c r="L65" s="52"/>
      <c r="M65" s="13"/>
      <c r="N65" s="51"/>
      <c r="O65" s="52"/>
      <c r="P65" s="13"/>
      <c r="Q65" s="51"/>
      <c r="R65" s="52"/>
      <c r="S65" s="13"/>
      <c r="T65" s="51"/>
      <c r="U65" s="52"/>
      <c r="V65" s="13"/>
      <c r="W65" s="51"/>
      <c r="X65" s="52"/>
      <c r="Y65" s="13"/>
      <c r="Z65" s="51"/>
      <c r="AA65" s="54"/>
      <c r="AB65" s="13"/>
      <c r="AC65" s="55"/>
      <c r="AD65" s="52"/>
      <c r="AE65" s="13"/>
      <c r="AF65" s="51"/>
      <c r="AG65" s="52"/>
      <c r="AH65" s="13"/>
      <c r="AI65" s="51"/>
    </row>
    <row r="66" spans="1:35" ht="19.899999999999999" hidden="1" customHeight="1" outlineLevel="1">
      <c r="A66" s="89">
        <v>11</v>
      </c>
      <c r="B66" s="90" t="s">
        <v>138</v>
      </c>
      <c r="C66" s="52">
        <v>1</v>
      </c>
      <c r="D66" s="53">
        <v>10</v>
      </c>
      <c r="E66" s="50">
        <v>6.81</v>
      </c>
      <c r="F66" s="52">
        <v>1</v>
      </c>
      <c r="G66" s="13">
        <v>8</v>
      </c>
      <c r="H66" s="51">
        <v>5.6</v>
      </c>
      <c r="I66" s="52"/>
      <c r="J66" s="13"/>
      <c r="K66" s="51"/>
      <c r="L66" s="52"/>
      <c r="M66" s="13"/>
      <c r="N66" s="51"/>
      <c r="O66" s="52"/>
      <c r="P66" s="13"/>
      <c r="Q66" s="51"/>
      <c r="R66" s="52"/>
      <c r="S66" s="13"/>
      <c r="T66" s="51"/>
      <c r="U66" s="52"/>
      <c r="V66" s="13"/>
      <c r="W66" s="51"/>
      <c r="X66" s="52"/>
      <c r="Y66" s="13"/>
      <c r="Z66" s="51"/>
      <c r="AA66" s="54"/>
      <c r="AB66" s="13"/>
      <c r="AC66" s="55"/>
      <c r="AD66" s="52">
        <v>1</v>
      </c>
      <c r="AE66" s="13">
        <v>2</v>
      </c>
      <c r="AF66" s="51">
        <v>1.21</v>
      </c>
      <c r="AG66" s="52"/>
      <c r="AH66" s="13"/>
      <c r="AI66" s="51"/>
    </row>
    <row r="67" spans="1:35" s="67" customFormat="1" ht="19.899999999999999" customHeight="1" collapsed="1">
      <c r="A67" s="62">
        <v>7</v>
      </c>
      <c r="B67" s="77" t="s">
        <v>26</v>
      </c>
      <c r="C67" s="72">
        <v>3</v>
      </c>
      <c r="D67" s="65">
        <v>21</v>
      </c>
      <c r="E67" s="82">
        <v>12.34</v>
      </c>
      <c r="F67" s="72">
        <v>2</v>
      </c>
      <c r="G67" s="63">
        <v>19</v>
      </c>
      <c r="H67" s="73">
        <v>14.05</v>
      </c>
      <c r="I67" s="72"/>
      <c r="J67" s="63"/>
      <c r="K67" s="73"/>
      <c r="L67" s="72"/>
      <c r="M67" s="63"/>
      <c r="N67" s="73"/>
      <c r="O67" s="72"/>
      <c r="P67" s="63"/>
      <c r="Q67" s="73"/>
      <c r="R67" s="72"/>
      <c r="S67" s="63"/>
      <c r="T67" s="73"/>
      <c r="U67" s="72"/>
      <c r="V67" s="63"/>
      <c r="W67" s="73"/>
      <c r="X67" s="72"/>
      <c r="Y67" s="63"/>
      <c r="Z67" s="73"/>
      <c r="AA67" s="71"/>
      <c r="AB67" s="63"/>
      <c r="AC67" s="69"/>
      <c r="AD67" s="72">
        <v>1</v>
      </c>
      <c r="AE67" s="63">
        <v>2</v>
      </c>
      <c r="AF67" s="73">
        <v>1</v>
      </c>
      <c r="AG67" s="72"/>
      <c r="AH67" s="63"/>
      <c r="AI67" s="73"/>
    </row>
    <row r="68" spans="1:35" ht="19.899999999999999" hidden="1" customHeight="1" outlineLevel="1">
      <c r="A68" s="89">
        <v>1</v>
      </c>
      <c r="B68" s="90" t="s">
        <v>104</v>
      </c>
      <c r="C68" s="52">
        <v>1</v>
      </c>
      <c r="D68" s="53">
        <v>2</v>
      </c>
      <c r="E68" s="50">
        <v>0.86</v>
      </c>
      <c r="F68" s="52">
        <v>1</v>
      </c>
      <c r="G68" s="13">
        <v>2</v>
      </c>
      <c r="H68" s="51">
        <v>0.86</v>
      </c>
      <c r="I68" s="52"/>
      <c r="J68" s="13"/>
      <c r="K68" s="51"/>
      <c r="L68" s="52"/>
      <c r="M68" s="13"/>
      <c r="N68" s="51"/>
      <c r="O68" s="52"/>
      <c r="P68" s="13"/>
      <c r="Q68" s="51"/>
      <c r="R68" s="52"/>
      <c r="S68" s="13"/>
      <c r="T68" s="51"/>
      <c r="U68" s="52"/>
      <c r="V68" s="13"/>
      <c r="W68" s="51"/>
      <c r="X68" s="52"/>
      <c r="Y68" s="13"/>
      <c r="Z68" s="51"/>
      <c r="AA68" s="54"/>
      <c r="AB68" s="13"/>
      <c r="AC68" s="55"/>
      <c r="AD68" s="52"/>
      <c r="AE68" s="13"/>
      <c r="AF68" s="51"/>
      <c r="AG68" s="52"/>
      <c r="AH68" s="13"/>
      <c r="AI68" s="51"/>
    </row>
    <row r="69" spans="1:35" ht="19.899999999999999" hidden="1" customHeight="1" outlineLevel="1">
      <c r="A69" s="89">
        <v>2</v>
      </c>
      <c r="B69" s="90" t="s">
        <v>105</v>
      </c>
      <c r="C69" s="52">
        <v>1</v>
      </c>
      <c r="D69" s="53">
        <v>4</v>
      </c>
      <c r="E69" s="50">
        <v>1.49</v>
      </c>
      <c r="F69" s="52">
        <v>1</v>
      </c>
      <c r="G69" s="13">
        <v>4</v>
      </c>
      <c r="H69" s="51">
        <v>1.49</v>
      </c>
      <c r="I69" s="52"/>
      <c r="J69" s="13"/>
      <c r="K69" s="51"/>
      <c r="L69" s="52"/>
      <c r="M69" s="13"/>
      <c r="N69" s="51"/>
      <c r="O69" s="52"/>
      <c r="P69" s="13"/>
      <c r="Q69" s="51"/>
      <c r="R69" s="52"/>
      <c r="S69" s="13"/>
      <c r="T69" s="51"/>
      <c r="U69" s="52"/>
      <c r="V69" s="13"/>
      <c r="W69" s="51"/>
      <c r="X69" s="52"/>
      <c r="Y69" s="13"/>
      <c r="Z69" s="51"/>
      <c r="AA69" s="54"/>
      <c r="AB69" s="13"/>
      <c r="AC69" s="55"/>
      <c r="AD69" s="52"/>
      <c r="AE69" s="13"/>
      <c r="AF69" s="51"/>
      <c r="AG69" s="52"/>
      <c r="AH69" s="13"/>
      <c r="AI69" s="51"/>
    </row>
    <row r="70" spans="1:35" ht="19.899999999999999" hidden="1" customHeight="1" outlineLevel="1">
      <c r="A70" s="89">
        <v>3</v>
      </c>
      <c r="B70" s="90" t="s">
        <v>106</v>
      </c>
      <c r="C70" s="52">
        <v>1</v>
      </c>
      <c r="D70" s="53">
        <v>2</v>
      </c>
      <c r="E70" s="50">
        <v>1.18</v>
      </c>
      <c r="F70" s="52"/>
      <c r="G70" s="13"/>
      <c r="H70" s="51"/>
      <c r="I70" s="52"/>
      <c r="J70" s="13"/>
      <c r="K70" s="51"/>
      <c r="L70" s="52"/>
      <c r="M70" s="13"/>
      <c r="N70" s="51"/>
      <c r="O70" s="52"/>
      <c r="P70" s="13"/>
      <c r="Q70" s="51"/>
      <c r="R70" s="52"/>
      <c r="S70" s="13"/>
      <c r="T70" s="51"/>
      <c r="U70" s="52"/>
      <c r="V70" s="13"/>
      <c r="W70" s="51"/>
      <c r="X70" s="52"/>
      <c r="Y70" s="13"/>
      <c r="Z70" s="51"/>
      <c r="AA70" s="54"/>
      <c r="AB70" s="13"/>
      <c r="AC70" s="55"/>
      <c r="AD70" s="52">
        <v>1</v>
      </c>
      <c r="AE70" s="13">
        <v>2</v>
      </c>
      <c r="AF70" s="51">
        <v>1.18</v>
      </c>
      <c r="AG70" s="52"/>
      <c r="AH70" s="13"/>
      <c r="AI70" s="51"/>
    </row>
    <row r="71" spans="1:35" ht="19.899999999999999" hidden="1" customHeight="1" outlineLevel="1">
      <c r="A71" s="89">
        <v>4</v>
      </c>
      <c r="B71" s="90" t="s">
        <v>107</v>
      </c>
      <c r="C71" s="52">
        <v>1</v>
      </c>
      <c r="D71" s="53">
        <v>13</v>
      </c>
      <c r="E71" s="50">
        <v>8.81</v>
      </c>
      <c r="F71" s="52">
        <v>1</v>
      </c>
      <c r="G71" s="13">
        <v>13</v>
      </c>
      <c r="H71" s="51">
        <v>8.81</v>
      </c>
      <c r="I71" s="52"/>
      <c r="J71" s="13"/>
      <c r="K71" s="51"/>
      <c r="L71" s="52"/>
      <c r="M71" s="13"/>
      <c r="N71" s="51"/>
      <c r="O71" s="52"/>
      <c r="P71" s="13"/>
      <c r="Q71" s="51"/>
      <c r="R71" s="52"/>
      <c r="S71" s="13"/>
      <c r="T71" s="51"/>
      <c r="U71" s="52"/>
      <c r="V71" s="13"/>
      <c r="W71" s="51"/>
      <c r="X71" s="52"/>
      <c r="Y71" s="13"/>
      <c r="Z71" s="51"/>
      <c r="AA71" s="54"/>
      <c r="AB71" s="13"/>
      <c r="AC71" s="55"/>
      <c r="AD71" s="52"/>
      <c r="AE71" s="13"/>
      <c r="AF71" s="51"/>
      <c r="AG71" s="52"/>
      <c r="AH71" s="13"/>
      <c r="AI71" s="51"/>
    </row>
    <row r="72" spans="1:35" s="67" customFormat="1" ht="19.899999999999999" customHeight="1" collapsed="1">
      <c r="A72" s="62">
        <v>8</v>
      </c>
      <c r="B72" s="77" t="s">
        <v>27</v>
      </c>
      <c r="C72" s="72">
        <v>1</v>
      </c>
      <c r="D72" s="65">
        <v>6</v>
      </c>
      <c r="E72" s="82">
        <v>3.4</v>
      </c>
      <c r="F72" s="72">
        <v>1</v>
      </c>
      <c r="G72" s="63">
        <v>6</v>
      </c>
      <c r="H72" s="73">
        <v>3.4</v>
      </c>
      <c r="I72" s="72"/>
      <c r="J72" s="63"/>
      <c r="K72" s="73"/>
      <c r="L72" s="72"/>
      <c r="M72" s="63"/>
      <c r="N72" s="73"/>
      <c r="O72" s="72"/>
      <c r="P72" s="63"/>
      <c r="Q72" s="73"/>
      <c r="R72" s="72"/>
      <c r="S72" s="63"/>
      <c r="T72" s="73"/>
      <c r="U72" s="72"/>
      <c r="V72" s="63"/>
      <c r="W72" s="73"/>
      <c r="X72" s="72"/>
      <c r="Y72" s="63"/>
      <c r="Z72" s="73"/>
      <c r="AA72" s="71"/>
      <c r="AB72" s="63"/>
      <c r="AC72" s="69"/>
      <c r="AD72" s="72"/>
      <c r="AE72" s="63"/>
      <c r="AF72" s="73"/>
      <c r="AG72" s="72"/>
      <c r="AH72" s="63"/>
      <c r="AI72" s="73"/>
    </row>
    <row r="73" spans="1:35" ht="19.899999999999999" hidden="1" customHeight="1" outlineLevel="1">
      <c r="A73" s="88">
        <v>1</v>
      </c>
      <c r="B73" s="87" t="s">
        <v>77</v>
      </c>
      <c r="C73" s="52">
        <v>1</v>
      </c>
      <c r="D73" s="53">
        <v>6</v>
      </c>
      <c r="E73" s="50">
        <v>3.36</v>
      </c>
      <c r="F73" s="52">
        <v>1</v>
      </c>
      <c r="G73" s="13">
        <v>6</v>
      </c>
      <c r="H73" s="51">
        <v>3.4</v>
      </c>
      <c r="I73" s="52"/>
      <c r="J73" s="13"/>
      <c r="K73" s="51"/>
      <c r="L73" s="52"/>
      <c r="M73" s="13"/>
      <c r="N73" s="51"/>
      <c r="O73" s="52"/>
      <c r="P73" s="13"/>
      <c r="Q73" s="51"/>
      <c r="R73" s="52"/>
      <c r="S73" s="13"/>
      <c r="T73" s="51"/>
      <c r="U73" s="52"/>
      <c r="V73" s="13"/>
      <c r="W73" s="51"/>
      <c r="X73" s="52"/>
      <c r="Y73" s="13"/>
      <c r="Z73" s="51"/>
      <c r="AA73" s="54"/>
      <c r="AB73" s="13"/>
      <c r="AC73" s="55"/>
      <c r="AD73" s="52"/>
      <c r="AE73" s="13"/>
      <c r="AF73" s="51"/>
      <c r="AG73" s="52"/>
      <c r="AH73" s="13"/>
      <c r="AI73" s="51"/>
    </row>
    <row r="74" spans="1:35" ht="19.899999999999999" customHeight="1" collapsed="1">
      <c r="A74" s="282" t="s">
        <v>28</v>
      </c>
      <c r="B74" s="283"/>
      <c r="C74" s="78">
        <f>+C67+C72+C40+C55</f>
        <v>29</v>
      </c>
      <c r="D74" s="65">
        <f>+D67+D72+D40+D55</f>
        <v>188</v>
      </c>
      <c r="E74" s="82">
        <f>+E67+E72+E40+E55</f>
        <v>117.97999999999999</v>
      </c>
      <c r="F74" s="72">
        <f>+F72+F67+F55+F40</f>
        <v>21</v>
      </c>
      <c r="G74" s="63">
        <f>+G72+G67+G55+G40</f>
        <v>137</v>
      </c>
      <c r="H74" s="73">
        <f>+H72+H67+H55+H40</f>
        <v>91.95</v>
      </c>
      <c r="I74" s="72"/>
      <c r="J74" s="63"/>
      <c r="K74" s="73"/>
      <c r="L74" s="72"/>
      <c r="M74" s="63"/>
      <c r="N74" s="73"/>
      <c r="O74" s="72"/>
      <c r="P74" s="63"/>
      <c r="Q74" s="73"/>
      <c r="R74" s="72"/>
      <c r="S74" s="63"/>
      <c r="T74" s="73"/>
      <c r="U74" s="72">
        <f t="shared" ref="U74:AF74" si="6">+U72+U67+U55+U40</f>
        <v>1</v>
      </c>
      <c r="V74" s="63">
        <f t="shared" si="6"/>
        <v>1</v>
      </c>
      <c r="W74" s="73">
        <f t="shared" si="6"/>
        <v>0.46</v>
      </c>
      <c r="X74" s="72">
        <f t="shared" si="6"/>
        <v>1</v>
      </c>
      <c r="Y74" s="63">
        <f t="shared" si="6"/>
        <v>3</v>
      </c>
      <c r="Z74" s="73">
        <f t="shared" si="6"/>
        <v>2.65</v>
      </c>
      <c r="AA74" s="71">
        <f t="shared" si="6"/>
        <v>0</v>
      </c>
      <c r="AB74" s="63">
        <f t="shared" si="6"/>
        <v>0</v>
      </c>
      <c r="AC74" s="69">
        <f t="shared" si="6"/>
        <v>0</v>
      </c>
      <c r="AD74" s="72">
        <f t="shared" si="6"/>
        <v>9</v>
      </c>
      <c r="AE74" s="63">
        <f t="shared" si="6"/>
        <v>38</v>
      </c>
      <c r="AF74" s="73">
        <f t="shared" si="6"/>
        <v>20.14</v>
      </c>
      <c r="AG74" s="72"/>
      <c r="AH74" s="63"/>
      <c r="AI74" s="73"/>
    </row>
    <row r="75" spans="1:35" s="67" customFormat="1" ht="19.899999999999999" customHeight="1">
      <c r="A75" s="62">
        <v>9</v>
      </c>
      <c r="B75" s="77" t="s">
        <v>29</v>
      </c>
      <c r="C75" s="72">
        <f t="shared" ref="C75:E75" si="7">+C76+C77+C78+C79+C80+C81+C82+C78+C83</f>
        <v>9</v>
      </c>
      <c r="D75" s="65">
        <f t="shared" si="7"/>
        <v>53</v>
      </c>
      <c r="E75" s="82">
        <f t="shared" si="7"/>
        <v>25.680000000000003</v>
      </c>
      <c r="F75" s="92">
        <f>+F76+F77+F78+F79+F80+F81+F82+F78+F83</f>
        <v>3</v>
      </c>
      <c r="G75" s="63">
        <f t="shared" ref="G75:H75" si="8">+G76+G77+G78+G79+G80+G81+G82+G78+G83</f>
        <v>22</v>
      </c>
      <c r="H75" s="71">
        <f t="shared" si="8"/>
        <v>8.7899999999999991</v>
      </c>
      <c r="I75" s="72"/>
      <c r="J75" s="63"/>
      <c r="K75" s="73"/>
      <c r="L75" s="72"/>
      <c r="M75" s="63"/>
      <c r="N75" s="73"/>
      <c r="O75" s="72"/>
      <c r="P75" s="63"/>
      <c r="Q75" s="73"/>
      <c r="R75" s="72"/>
      <c r="S75" s="63"/>
      <c r="T75" s="73"/>
      <c r="U75" s="92">
        <f>+U76+U77+U78+U79+U80+U81+U82+U78+U83</f>
        <v>1</v>
      </c>
      <c r="V75" s="63">
        <f t="shared" ref="V75:Z75" si="9">+V76+V77+V78+V79+V80+V81+V82+V78+V83</f>
        <v>1</v>
      </c>
      <c r="W75" s="71">
        <f t="shared" si="9"/>
        <v>0.5</v>
      </c>
      <c r="X75" s="92">
        <f t="shared" si="9"/>
        <v>5</v>
      </c>
      <c r="Y75" s="63">
        <f t="shared" si="9"/>
        <v>18</v>
      </c>
      <c r="Z75" s="71">
        <f t="shared" si="9"/>
        <v>9.5</v>
      </c>
      <c r="AA75" s="71"/>
      <c r="AB75" s="63"/>
      <c r="AC75" s="69"/>
      <c r="AD75" s="92">
        <f t="shared" ref="AD75:AI75" si="10">+AD76+AD77+AD78+AD79+AD80+AD81+AD82+AD78+AD83</f>
        <v>3</v>
      </c>
      <c r="AE75" s="63">
        <f t="shared" si="10"/>
        <v>9</v>
      </c>
      <c r="AF75" s="71">
        <f t="shared" si="10"/>
        <v>4.3900000000000006</v>
      </c>
      <c r="AG75" s="92">
        <f t="shared" si="10"/>
        <v>1</v>
      </c>
      <c r="AH75" s="63">
        <f t="shared" si="10"/>
        <v>3</v>
      </c>
      <c r="AI75" s="71">
        <f t="shared" si="10"/>
        <v>2.5</v>
      </c>
    </row>
    <row r="76" spans="1:35" ht="19.899999999999999" hidden="1" customHeight="1" outlineLevel="1">
      <c r="A76" s="89">
        <v>1</v>
      </c>
      <c r="B76" s="90" t="s">
        <v>109</v>
      </c>
      <c r="C76" s="52">
        <v>1</v>
      </c>
      <c r="D76" s="53">
        <v>5</v>
      </c>
      <c r="E76" s="50">
        <v>1.72</v>
      </c>
      <c r="F76" s="52"/>
      <c r="G76" s="13"/>
      <c r="H76" s="51"/>
      <c r="I76" s="52"/>
      <c r="J76" s="13"/>
      <c r="K76" s="51"/>
      <c r="L76" s="52"/>
      <c r="M76" s="13"/>
      <c r="N76" s="51"/>
      <c r="O76" s="52"/>
      <c r="P76" s="13"/>
      <c r="Q76" s="51"/>
      <c r="R76" s="52"/>
      <c r="S76" s="13"/>
      <c r="T76" s="51"/>
      <c r="U76" s="52"/>
      <c r="V76" s="13"/>
      <c r="W76" s="51"/>
      <c r="X76" s="52">
        <v>1</v>
      </c>
      <c r="Y76" s="13">
        <v>5</v>
      </c>
      <c r="Z76" s="51">
        <v>1.72</v>
      </c>
      <c r="AA76" s="54"/>
      <c r="AB76" s="13"/>
      <c r="AC76" s="55"/>
      <c r="AD76" s="52"/>
      <c r="AE76" s="13"/>
      <c r="AF76" s="51"/>
      <c r="AG76" s="52"/>
      <c r="AH76" s="13"/>
      <c r="AI76" s="51"/>
    </row>
    <row r="77" spans="1:35" ht="19.899999999999999" hidden="1" customHeight="1" outlineLevel="1">
      <c r="A77" s="89">
        <v>2</v>
      </c>
      <c r="B77" s="90" t="s">
        <v>108</v>
      </c>
      <c r="C77" s="52">
        <v>1</v>
      </c>
      <c r="D77" s="53">
        <v>9</v>
      </c>
      <c r="E77" s="50">
        <v>3.29</v>
      </c>
      <c r="F77" s="52">
        <v>1</v>
      </c>
      <c r="G77" s="13">
        <v>6</v>
      </c>
      <c r="H77" s="51">
        <v>1.79</v>
      </c>
      <c r="I77" s="52"/>
      <c r="J77" s="13"/>
      <c r="K77" s="51"/>
      <c r="L77" s="52"/>
      <c r="M77" s="13"/>
      <c r="N77" s="51"/>
      <c r="O77" s="52"/>
      <c r="P77" s="13"/>
      <c r="Q77" s="51"/>
      <c r="R77" s="52"/>
      <c r="S77" s="13"/>
      <c r="T77" s="51"/>
      <c r="U77" s="52">
        <v>1</v>
      </c>
      <c r="V77" s="13">
        <v>1</v>
      </c>
      <c r="W77" s="51">
        <v>0.5</v>
      </c>
      <c r="X77" s="52">
        <v>1</v>
      </c>
      <c r="Y77" s="13">
        <v>2</v>
      </c>
      <c r="Z77" s="51">
        <v>1</v>
      </c>
      <c r="AA77" s="54"/>
      <c r="AB77" s="13"/>
      <c r="AC77" s="55"/>
      <c r="AD77" s="52"/>
      <c r="AE77" s="13"/>
      <c r="AF77" s="51"/>
      <c r="AG77" s="52"/>
      <c r="AH77" s="13"/>
      <c r="AI77" s="51"/>
    </row>
    <row r="78" spans="1:35" ht="19.899999999999999" hidden="1" customHeight="1" outlineLevel="1">
      <c r="A78" s="89">
        <v>3</v>
      </c>
      <c r="B78" s="90" t="s">
        <v>110</v>
      </c>
      <c r="C78" s="52">
        <v>1</v>
      </c>
      <c r="D78" s="53">
        <v>11</v>
      </c>
      <c r="E78" s="50">
        <v>4.8499999999999996</v>
      </c>
      <c r="F78" s="52">
        <v>1</v>
      </c>
      <c r="G78" s="13">
        <v>8</v>
      </c>
      <c r="H78" s="51">
        <v>3.5</v>
      </c>
      <c r="I78" s="52"/>
      <c r="J78" s="13"/>
      <c r="K78" s="51"/>
      <c r="L78" s="52"/>
      <c r="M78" s="13"/>
      <c r="N78" s="51"/>
      <c r="O78" s="52"/>
      <c r="P78" s="13"/>
      <c r="Q78" s="51"/>
      <c r="R78" s="52"/>
      <c r="S78" s="13"/>
      <c r="T78" s="51"/>
      <c r="U78" s="52"/>
      <c r="V78" s="13"/>
      <c r="W78" s="51"/>
      <c r="X78" s="52"/>
      <c r="Y78" s="13"/>
      <c r="Z78" s="51"/>
      <c r="AA78" s="54"/>
      <c r="AB78" s="13"/>
      <c r="AC78" s="55"/>
      <c r="AD78" s="52">
        <v>1</v>
      </c>
      <c r="AE78" s="13">
        <v>3</v>
      </c>
      <c r="AF78" s="51">
        <v>1.35</v>
      </c>
      <c r="AG78" s="52"/>
      <c r="AH78" s="13"/>
      <c r="AI78" s="51"/>
    </row>
    <row r="79" spans="1:35" ht="19.899999999999999" hidden="1" customHeight="1" outlineLevel="1">
      <c r="A79" s="89">
        <v>4</v>
      </c>
      <c r="B79" s="90" t="s">
        <v>111</v>
      </c>
      <c r="C79" s="52">
        <v>1</v>
      </c>
      <c r="D79" s="53">
        <v>2</v>
      </c>
      <c r="E79" s="50">
        <v>1.74</v>
      </c>
      <c r="F79" s="52"/>
      <c r="G79" s="13"/>
      <c r="H79" s="51"/>
      <c r="I79" s="52"/>
      <c r="J79" s="13"/>
      <c r="K79" s="51"/>
      <c r="L79" s="52"/>
      <c r="M79" s="13"/>
      <c r="N79" s="51"/>
      <c r="O79" s="52"/>
      <c r="P79" s="13"/>
      <c r="Q79" s="51"/>
      <c r="R79" s="52"/>
      <c r="S79" s="13"/>
      <c r="T79" s="51"/>
      <c r="U79" s="52"/>
      <c r="V79" s="13"/>
      <c r="W79" s="51"/>
      <c r="X79" s="52">
        <v>1</v>
      </c>
      <c r="Y79" s="13">
        <v>2</v>
      </c>
      <c r="Z79" s="51">
        <v>1.74</v>
      </c>
      <c r="AA79" s="54"/>
      <c r="AB79" s="13"/>
      <c r="AC79" s="55"/>
      <c r="AD79" s="52"/>
      <c r="AE79" s="13"/>
      <c r="AF79" s="51"/>
      <c r="AG79" s="52"/>
      <c r="AH79" s="13"/>
      <c r="AI79" s="51"/>
    </row>
    <row r="80" spans="1:35" ht="19.899999999999999" hidden="1" customHeight="1" outlineLevel="1">
      <c r="A80" s="89">
        <v>5</v>
      </c>
      <c r="B80" s="90" t="s">
        <v>112</v>
      </c>
      <c r="C80" s="52">
        <v>1</v>
      </c>
      <c r="D80" s="53">
        <v>3</v>
      </c>
      <c r="E80" s="50">
        <v>2.5</v>
      </c>
      <c r="F80" s="52"/>
      <c r="G80" s="13"/>
      <c r="H80" s="51"/>
      <c r="I80" s="52"/>
      <c r="J80" s="13"/>
      <c r="K80" s="51"/>
      <c r="L80" s="52"/>
      <c r="M80" s="13"/>
      <c r="N80" s="51"/>
      <c r="O80" s="52"/>
      <c r="P80" s="13"/>
      <c r="Q80" s="51"/>
      <c r="R80" s="52"/>
      <c r="S80" s="13"/>
      <c r="T80" s="51"/>
      <c r="U80" s="52"/>
      <c r="V80" s="13"/>
      <c r="W80" s="51"/>
      <c r="X80" s="52"/>
      <c r="Y80" s="13"/>
      <c r="Z80" s="51"/>
      <c r="AA80" s="54"/>
      <c r="AB80" s="13"/>
      <c r="AC80" s="55"/>
      <c r="AD80" s="52"/>
      <c r="AE80" s="13"/>
      <c r="AF80" s="51"/>
      <c r="AG80" s="52">
        <v>1</v>
      </c>
      <c r="AH80" s="13">
        <v>3</v>
      </c>
      <c r="AI80" s="51">
        <v>2.5</v>
      </c>
    </row>
    <row r="81" spans="1:35" ht="19.899999999999999" hidden="1" customHeight="1" outlineLevel="1">
      <c r="A81" s="89">
        <v>6</v>
      </c>
      <c r="B81" s="90" t="s">
        <v>113</v>
      </c>
      <c r="C81" s="52">
        <v>1</v>
      </c>
      <c r="D81" s="53">
        <v>4</v>
      </c>
      <c r="E81" s="50">
        <v>2.44</v>
      </c>
      <c r="F81" s="52"/>
      <c r="G81" s="13"/>
      <c r="H81" s="51"/>
      <c r="I81" s="52"/>
      <c r="J81" s="13"/>
      <c r="K81" s="51"/>
      <c r="L81" s="52"/>
      <c r="M81" s="13"/>
      <c r="N81" s="51"/>
      <c r="O81" s="52"/>
      <c r="P81" s="13"/>
      <c r="Q81" s="51"/>
      <c r="R81" s="52"/>
      <c r="S81" s="13"/>
      <c r="T81" s="51"/>
      <c r="U81" s="52"/>
      <c r="V81" s="13"/>
      <c r="W81" s="51"/>
      <c r="X81" s="52">
        <v>1</v>
      </c>
      <c r="Y81" s="13">
        <v>4</v>
      </c>
      <c r="Z81" s="51">
        <v>2.44</v>
      </c>
      <c r="AA81" s="54"/>
      <c r="AB81" s="13"/>
      <c r="AC81" s="55"/>
      <c r="AD81" s="52"/>
      <c r="AE81" s="13"/>
      <c r="AF81" s="51"/>
      <c r="AG81" s="52"/>
      <c r="AH81" s="13"/>
      <c r="AI81" s="51"/>
    </row>
    <row r="82" spans="1:35" ht="19.899999999999999" hidden="1" customHeight="1" outlineLevel="1">
      <c r="A82" s="89">
        <v>7</v>
      </c>
      <c r="B82" s="90" t="s">
        <v>114</v>
      </c>
      <c r="C82" s="52">
        <v>1</v>
      </c>
      <c r="D82" s="53">
        <v>5</v>
      </c>
      <c r="E82" s="50">
        <v>2.6</v>
      </c>
      <c r="F82" s="52"/>
      <c r="G82" s="13"/>
      <c r="H82" s="51"/>
      <c r="I82" s="52"/>
      <c r="J82" s="13"/>
      <c r="K82" s="51"/>
      <c r="L82" s="52"/>
      <c r="M82" s="13"/>
      <c r="N82" s="51"/>
      <c r="O82" s="52"/>
      <c r="P82" s="13"/>
      <c r="Q82" s="51"/>
      <c r="R82" s="52"/>
      <c r="S82" s="13"/>
      <c r="T82" s="51"/>
      <c r="U82" s="52"/>
      <c r="V82" s="13"/>
      <c r="W82" s="51"/>
      <c r="X82" s="52">
        <v>1</v>
      </c>
      <c r="Y82" s="13">
        <v>5</v>
      </c>
      <c r="Z82" s="51">
        <v>2.6</v>
      </c>
      <c r="AA82" s="54"/>
      <c r="AB82" s="13"/>
      <c r="AC82" s="55"/>
      <c r="AD82" s="52"/>
      <c r="AE82" s="13"/>
      <c r="AF82" s="51"/>
      <c r="AG82" s="52"/>
      <c r="AH82" s="13"/>
      <c r="AI82" s="51"/>
    </row>
    <row r="83" spans="1:35" ht="19.899999999999999" hidden="1" customHeight="1" outlineLevel="1">
      <c r="A83" s="89">
        <v>8</v>
      </c>
      <c r="B83" s="90" t="s">
        <v>115</v>
      </c>
      <c r="C83" s="52">
        <v>1</v>
      </c>
      <c r="D83" s="53">
        <v>3</v>
      </c>
      <c r="E83" s="50">
        <v>1.69</v>
      </c>
      <c r="F83" s="52"/>
      <c r="G83" s="13"/>
      <c r="H83" s="51"/>
      <c r="I83" s="52"/>
      <c r="J83" s="13"/>
      <c r="K83" s="51"/>
      <c r="L83" s="52"/>
      <c r="M83" s="13"/>
      <c r="N83" s="51"/>
      <c r="O83" s="52"/>
      <c r="P83" s="13"/>
      <c r="Q83" s="51"/>
      <c r="R83" s="52"/>
      <c r="S83" s="13"/>
      <c r="T83" s="51"/>
      <c r="U83" s="52"/>
      <c r="V83" s="13"/>
      <c r="W83" s="51"/>
      <c r="X83" s="52"/>
      <c r="Y83" s="13"/>
      <c r="Z83" s="51"/>
      <c r="AA83" s="54"/>
      <c r="AB83" s="13"/>
      <c r="AC83" s="55"/>
      <c r="AD83" s="52">
        <v>1</v>
      </c>
      <c r="AE83" s="13">
        <v>3</v>
      </c>
      <c r="AF83" s="51">
        <v>1.69</v>
      </c>
      <c r="AG83" s="52"/>
      <c r="AH83" s="13"/>
      <c r="AI83" s="51"/>
    </row>
    <row r="84" spans="1:35" s="67" customFormat="1" ht="19.899999999999999" customHeight="1" collapsed="1">
      <c r="A84" s="62">
        <v>10</v>
      </c>
      <c r="B84" s="77" t="s">
        <v>30</v>
      </c>
      <c r="C84" s="72">
        <v>15</v>
      </c>
      <c r="D84" s="65">
        <v>126</v>
      </c>
      <c r="E84" s="82">
        <v>66.08</v>
      </c>
      <c r="F84" s="72">
        <v>15</v>
      </c>
      <c r="G84" s="63">
        <v>126</v>
      </c>
      <c r="H84" s="126">
        <v>66.08</v>
      </c>
      <c r="I84" s="72"/>
      <c r="J84" s="63"/>
      <c r="K84" s="73"/>
      <c r="L84" s="72"/>
      <c r="M84" s="63"/>
      <c r="N84" s="73"/>
      <c r="O84" s="72"/>
      <c r="P84" s="63"/>
      <c r="Q84" s="73"/>
      <c r="R84" s="72"/>
      <c r="S84" s="63"/>
      <c r="T84" s="73"/>
      <c r="U84" s="72"/>
      <c r="V84" s="63"/>
      <c r="W84" s="73"/>
      <c r="X84" s="72">
        <v>1</v>
      </c>
      <c r="Y84" s="63">
        <v>5</v>
      </c>
      <c r="Z84" s="73">
        <v>2.4</v>
      </c>
      <c r="AA84" s="71"/>
      <c r="AB84" s="63"/>
      <c r="AC84" s="69"/>
      <c r="AD84" s="72"/>
      <c r="AE84" s="63"/>
      <c r="AF84" s="73"/>
      <c r="AG84" s="72"/>
      <c r="AH84" s="63"/>
      <c r="AI84" s="73"/>
    </row>
    <row r="85" spans="1:35" ht="19.899999999999999" hidden="1" customHeight="1" outlineLevel="1">
      <c r="A85" s="89">
        <v>1</v>
      </c>
      <c r="B85" s="90" t="s">
        <v>82</v>
      </c>
      <c r="C85" s="52">
        <v>1</v>
      </c>
      <c r="D85" s="53">
        <v>13</v>
      </c>
      <c r="E85" s="50">
        <v>5.85</v>
      </c>
      <c r="F85" s="52"/>
      <c r="G85" s="13"/>
      <c r="H85" s="51"/>
      <c r="I85" s="52"/>
      <c r="J85" s="13"/>
      <c r="K85" s="51"/>
      <c r="L85" s="52"/>
      <c r="M85" s="13"/>
      <c r="N85" s="51"/>
      <c r="O85" s="52"/>
      <c r="P85" s="13"/>
      <c r="Q85" s="51"/>
      <c r="R85" s="52"/>
      <c r="S85" s="13"/>
      <c r="T85" s="51"/>
      <c r="U85" s="52"/>
      <c r="V85" s="13"/>
      <c r="W85" s="51"/>
      <c r="X85" s="52"/>
      <c r="Y85" s="13"/>
      <c r="Z85" s="51"/>
      <c r="AA85" s="54"/>
      <c r="AB85" s="13"/>
      <c r="AC85" s="55"/>
      <c r="AD85" s="52"/>
      <c r="AE85" s="13"/>
      <c r="AF85" s="51"/>
      <c r="AG85" s="52"/>
      <c r="AH85" s="13"/>
      <c r="AI85" s="51"/>
    </row>
    <row r="86" spans="1:35" ht="19.899999999999999" hidden="1" customHeight="1" outlineLevel="1">
      <c r="A86" s="89">
        <v>2</v>
      </c>
      <c r="B86" s="90" t="s">
        <v>78</v>
      </c>
      <c r="C86" s="52">
        <v>1</v>
      </c>
      <c r="D86" s="53">
        <v>10</v>
      </c>
      <c r="E86" s="50">
        <v>3.8</v>
      </c>
      <c r="F86" s="52">
        <v>1</v>
      </c>
      <c r="G86" s="13">
        <v>10</v>
      </c>
      <c r="H86" s="51">
        <v>3.8</v>
      </c>
      <c r="I86" s="52"/>
      <c r="J86" s="13"/>
      <c r="K86" s="51"/>
      <c r="L86" s="52"/>
      <c r="M86" s="13"/>
      <c r="N86" s="51"/>
      <c r="O86" s="52"/>
      <c r="P86" s="13"/>
      <c r="Q86" s="51"/>
      <c r="R86" s="52"/>
      <c r="S86" s="13"/>
      <c r="T86" s="51"/>
      <c r="U86" s="52"/>
      <c r="V86" s="13"/>
      <c r="W86" s="51"/>
      <c r="X86" s="52"/>
      <c r="Y86" s="13"/>
      <c r="Z86" s="51"/>
      <c r="AA86" s="54"/>
      <c r="AB86" s="13"/>
      <c r="AC86" s="55"/>
      <c r="AD86" s="52"/>
      <c r="AE86" s="13"/>
      <c r="AF86" s="51"/>
      <c r="AG86" s="52"/>
      <c r="AH86" s="13"/>
      <c r="AI86" s="51"/>
    </row>
    <row r="87" spans="1:35" ht="19.899999999999999" hidden="1" customHeight="1" outlineLevel="1">
      <c r="A87" s="89">
        <v>3</v>
      </c>
      <c r="B87" s="90" t="s">
        <v>79</v>
      </c>
      <c r="C87" s="52">
        <v>1</v>
      </c>
      <c r="D87" s="53">
        <v>3</v>
      </c>
      <c r="E87" s="50">
        <v>1.5</v>
      </c>
      <c r="F87" s="52">
        <v>1</v>
      </c>
      <c r="G87" s="13">
        <v>3</v>
      </c>
      <c r="H87" s="51">
        <v>1.5</v>
      </c>
      <c r="I87" s="52"/>
      <c r="J87" s="13"/>
      <c r="K87" s="51"/>
      <c r="L87" s="52"/>
      <c r="M87" s="13"/>
      <c r="N87" s="51"/>
      <c r="O87" s="52"/>
      <c r="P87" s="13"/>
      <c r="Q87" s="51"/>
      <c r="R87" s="52"/>
      <c r="S87" s="13"/>
      <c r="T87" s="51"/>
      <c r="U87" s="52"/>
      <c r="V87" s="13"/>
      <c r="W87" s="51"/>
      <c r="X87" s="52"/>
      <c r="Y87" s="13"/>
      <c r="Z87" s="51"/>
      <c r="AA87" s="54"/>
      <c r="AB87" s="13"/>
      <c r="AC87" s="55"/>
      <c r="AD87" s="52"/>
      <c r="AE87" s="13"/>
      <c r="AF87" s="51"/>
      <c r="AG87" s="52"/>
      <c r="AH87" s="13"/>
      <c r="AI87" s="51"/>
    </row>
    <row r="88" spans="1:35" ht="19.899999999999999" hidden="1" customHeight="1" outlineLevel="1">
      <c r="A88" s="89">
        <v>4</v>
      </c>
      <c r="B88" s="90" t="s">
        <v>80</v>
      </c>
      <c r="C88" s="52">
        <v>1</v>
      </c>
      <c r="D88" s="53">
        <v>4</v>
      </c>
      <c r="E88" s="50">
        <v>1.47</v>
      </c>
      <c r="F88" s="52">
        <v>1</v>
      </c>
      <c r="G88" s="13">
        <v>4</v>
      </c>
      <c r="H88" s="51">
        <v>1.47</v>
      </c>
      <c r="I88" s="52"/>
      <c r="J88" s="13"/>
      <c r="K88" s="51"/>
      <c r="L88" s="52"/>
      <c r="M88" s="13"/>
      <c r="N88" s="51"/>
      <c r="O88" s="52"/>
      <c r="P88" s="13"/>
      <c r="Q88" s="51"/>
      <c r="R88" s="52"/>
      <c r="S88" s="13"/>
      <c r="T88" s="51"/>
      <c r="U88" s="52"/>
      <c r="V88" s="13"/>
      <c r="W88" s="51"/>
      <c r="X88" s="52"/>
      <c r="Y88" s="13"/>
      <c r="Z88" s="51"/>
      <c r="AA88" s="54"/>
      <c r="AB88" s="13"/>
      <c r="AC88" s="55"/>
      <c r="AD88" s="52"/>
      <c r="AE88" s="13"/>
      <c r="AF88" s="51"/>
      <c r="AG88" s="52"/>
      <c r="AH88" s="13"/>
      <c r="AI88" s="51"/>
    </row>
    <row r="89" spans="1:35" ht="19.899999999999999" hidden="1" customHeight="1" outlineLevel="1">
      <c r="A89" s="89">
        <v>5</v>
      </c>
      <c r="B89" s="90" t="s">
        <v>81</v>
      </c>
      <c r="C89" s="52">
        <v>1</v>
      </c>
      <c r="D89" s="53">
        <v>7</v>
      </c>
      <c r="E89" s="50">
        <v>3.43</v>
      </c>
      <c r="F89" s="52"/>
      <c r="G89" s="13"/>
      <c r="H89" s="51"/>
      <c r="I89" s="52"/>
      <c r="J89" s="13"/>
      <c r="K89" s="51"/>
      <c r="L89" s="52"/>
      <c r="M89" s="13"/>
      <c r="N89" s="51"/>
      <c r="O89" s="52"/>
      <c r="P89" s="13"/>
      <c r="Q89" s="51"/>
      <c r="R89" s="52"/>
      <c r="S89" s="13"/>
      <c r="T89" s="51"/>
      <c r="U89" s="52"/>
      <c r="V89" s="13"/>
      <c r="W89" s="51"/>
      <c r="X89" s="52"/>
      <c r="Y89" s="13"/>
      <c r="Z89" s="51"/>
      <c r="AA89" s="54"/>
      <c r="AB89" s="13"/>
      <c r="AC89" s="55"/>
      <c r="AD89" s="52"/>
      <c r="AE89" s="13"/>
      <c r="AF89" s="51"/>
      <c r="AG89" s="52"/>
      <c r="AH89" s="13"/>
      <c r="AI89" s="51"/>
    </row>
    <row r="90" spans="1:35" ht="19.899999999999999" hidden="1" customHeight="1" outlineLevel="1">
      <c r="A90" s="89">
        <v>6</v>
      </c>
      <c r="B90" s="90" t="s">
        <v>83</v>
      </c>
      <c r="C90" s="52">
        <v>1</v>
      </c>
      <c r="D90" s="53">
        <v>7</v>
      </c>
      <c r="E90" s="50">
        <v>3.45</v>
      </c>
      <c r="F90" s="52"/>
      <c r="G90" s="13"/>
      <c r="H90" s="51"/>
      <c r="I90" s="52"/>
      <c r="J90" s="13"/>
      <c r="K90" s="51"/>
      <c r="L90" s="52"/>
      <c r="M90" s="13"/>
      <c r="N90" s="51"/>
      <c r="O90" s="52"/>
      <c r="P90" s="13"/>
      <c r="Q90" s="51"/>
      <c r="R90" s="52"/>
      <c r="S90" s="13"/>
      <c r="T90" s="51"/>
      <c r="U90" s="52"/>
      <c r="V90" s="13"/>
      <c r="W90" s="51"/>
      <c r="X90" s="52"/>
      <c r="Y90" s="13"/>
      <c r="Z90" s="51"/>
      <c r="AA90" s="54"/>
      <c r="AB90" s="13"/>
      <c r="AC90" s="55"/>
      <c r="AD90" s="52"/>
      <c r="AE90" s="13"/>
      <c r="AF90" s="51"/>
      <c r="AG90" s="52"/>
      <c r="AH90" s="13"/>
      <c r="AI90" s="51"/>
    </row>
    <row r="91" spans="1:35" ht="19.899999999999999" hidden="1" customHeight="1" outlineLevel="1">
      <c r="A91" s="89">
        <v>7</v>
      </c>
      <c r="B91" s="90" t="s">
        <v>84</v>
      </c>
      <c r="C91" s="52">
        <v>1</v>
      </c>
      <c r="D91" s="53">
        <v>5</v>
      </c>
      <c r="E91" s="50">
        <v>2.4</v>
      </c>
      <c r="F91" s="52"/>
      <c r="G91" s="13"/>
      <c r="H91" s="51"/>
      <c r="I91" s="52"/>
      <c r="J91" s="13"/>
      <c r="K91" s="51"/>
      <c r="L91" s="52"/>
      <c r="M91" s="13"/>
      <c r="N91" s="51"/>
      <c r="O91" s="52"/>
      <c r="P91" s="13"/>
      <c r="Q91" s="51"/>
      <c r="R91" s="52"/>
      <c r="S91" s="13"/>
      <c r="T91" s="51"/>
      <c r="U91" s="52"/>
      <c r="V91" s="13"/>
      <c r="W91" s="51"/>
      <c r="X91" s="52">
        <v>1</v>
      </c>
      <c r="Y91" s="13">
        <v>5</v>
      </c>
      <c r="Z91" s="51">
        <v>2.4</v>
      </c>
      <c r="AA91" s="54"/>
      <c r="AB91" s="13"/>
      <c r="AC91" s="55"/>
      <c r="AD91" s="52"/>
      <c r="AE91" s="13"/>
      <c r="AF91" s="51"/>
      <c r="AG91" s="52"/>
      <c r="AH91" s="13"/>
      <c r="AI91" s="51"/>
    </row>
    <row r="92" spans="1:35" ht="19.899999999999999" hidden="1" customHeight="1" outlineLevel="1">
      <c r="A92" s="89">
        <v>8</v>
      </c>
      <c r="B92" s="90" t="s">
        <v>85</v>
      </c>
      <c r="C92" s="52">
        <v>1</v>
      </c>
      <c r="D92" s="53">
        <v>10</v>
      </c>
      <c r="E92" s="50">
        <v>8.0399999999999991</v>
      </c>
      <c r="F92" s="52"/>
      <c r="G92" s="13"/>
      <c r="H92" s="51"/>
      <c r="I92" s="52"/>
      <c r="J92" s="13"/>
      <c r="K92" s="51"/>
      <c r="L92" s="52"/>
      <c r="M92" s="13"/>
      <c r="N92" s="51"/>
      <c r="O92" s="52"/>
      <c r="P92" s="13"/>
      <c r="Q92" s="51"/>
      <c r="R92" s="52"/>
      <c r="S92" s="13"/>
      <c r="T92" s="51"/>
      <c r="U92" s="52"/>
      <c r="V92" s="13"/>
      <c r="W92" s="51"/>
      <c r="X92" s="52"/>
      <c r="Y92" s="13"/>
      <c r="Z92" s="51"/>
      <c r="AA92" s="54"/>
      <c r="AB92" s="13"/>
      <c r="AC92" s="55"/>
      <c r="AD92" s="52"/>
      <c r="AE92" s="13"/>
      <c r="AF92" s="51"/>
      <c r="AG92" s="52"/>
      <c r="AH92" s="13"/>
      <c r="AI92" s="51"/>
    </row>
    <row r="93" spans="1:35" ht="19.899999999999999" hidden="1" customHeight="1" outlineLevel="1">
      <c r="A93" s="89">
        <v>9</v>
      </c>
      <c r="B93" s="90" t="s">
        <v>86</v>
      </c>
      <c r="C93" s="52">
        <v>1</v>
      </c>
      <c r="D93" s="53">
        <v>12</v>
      </c>
      <c r="E93" s="50">
        <v>5.97</v>
      </c>
      <c r="F93" s="52">
        <v>1</v>
      </c>
      <c r="G93" s="13">
        <v>12</v>
      </c>
      <c r="H93" s="51">
        <v>5.97</v>
      </c>
      <c r="I93" s="52"/>
      <c r="J93" s="13"/>
      <c r="K93" s="51"/>
      <c r="L93" s="52"/>
      <c r="M93" s="13"/>
      <c r="N93" s="51"/>
      <c r="O93" s="52"/>
      <c r="P93" s="13"/>
      <c r="Q93" s="51"/>
      <c r="R93" s="52"/>
      <c r="S93" s="13"/>
      <c r="T93" s="51"/>
      <c r="U93" s="52"/>
      <c r="V93" s="13"/>
      <c r="W93" s="51"/>
      <c r="X93" s="52"/>
      <c r="Y93" s="13"/>
      <c r="Z93" s="51"/>
      <c r="AA93" s="54"/>
      <c r="AB93" s="13"/>
      <c r="AC93" s="55"/>
      <c r="AD93" s="52"/>
      <c r="AE93" s="13"/>
      <c r="AF93" s="51"/>
      <c r="AG93" s="52"/>
      <c r="AH93" s="13"/>
      <c r="AI93" s="51"/>
    </row>
    <row r="94" spans="1:35" ht="19.899999999999999" hidden="1" customHeight="1" outlineLevel="1">
      <c r="A94" s="89">
        <v>10</v>
      </c>
      <c r="B94" s="90" t="s">
        <v>87</v>
      </c>
      <c r="C94" s="52">
        <v>1</v>
      </c>
      <c r="D94" s="53">
        <v>4</v>
      </c>
      <c r="E94" s="50">
        <v>2.33</v>
      </c>
      <c r="F94" s="52">
        <v>1</v>
      </c>
      <c r="G94" s="13">
        <v>4</v>
      </c>
      <c r="H94" s="51">
        <v>2.33</v>
      </c>
      <c r="I94" s="52"/>
      <c r="J94" s="13"/>
      <c r="K94" s="51"/>
      <c r="L94" s="52"/>
      <c r="M94" s="13"/>
      <c r="N94" s="51"/>
      <c r="O94" s="52"/>
      <c r="P94" s="13"/>
      <c r="Q94" s="51"/>
      <c r="R94" s="52"/>
      <c r="S94" s="13"/>
      <c r="T94" s="51"/>
      <c r="U94" s="52"/>
      <c r="V94" s="13"/>
      <c r="W94" s="51"/>
      <c r="X94" s="52"/>
      <c r="Y94" s="13"/>
      <c r="Z94" s="51"/>
      <c r="AA94" s="54"/>
      <c r="AB94" s="13"/>
      <c r="AC94" s="55"/>
      <c r="AD94" s="52"/>
      <c r="AE94" s="13"/>
      <c r="AF94" s="51"/>
      <c r="AG94" s="52"/>
      <c r="AH94" s="13"/>
      <c r="AI94" s="51"/>
    </row>
    <row r="95" spans="1:35" ht="19.899999999999999" hidden="1" customHeight="1" outlineLevel="1">
      <c r="A95" s="89">
        <v>11</v>
      </c>
      <c r="B95" s="90" t="s">
        <v>88</v>
      </c>
      <c r="C95" s="52">
        <v>1</v>
      </c>
      <c r="D95" s="53">
        <v>6</v>
      </c>
      <c r="E95" s="50">
        <v>4.0599999999999996</v>
      </c>
      <c r="F95" s="52"/>
      <c r="G95" s="13"/>
      <c r="H95" s="51"/>
      <c r="I95" s="52"/>
      <c r="J95" s="13"/>
      <c r="K95" s="51"/>
      <c r="L95" s="52"/>
      <c r="M95" s="13"/>
      <c r="N95" s="51"/>
      <c r="O95" s="52"/>
      <c r="P95" s="13"/>
      <c r="Q95" s="51"/>
      <c r="R95" s="52"/>
      <c r="S95" s="13"/>
      <c r="T95" s="51"/>
      <c r="U95" s="52"/>
      <c r="V95" s="13"/>
      <c r="W95" s="51"/>
      <c r="X95" s="52"/>
      <c r="Y95" s="13"/>
      <c r="Z95" s="51"/>
      <c r="AA95" s="54"/>
      <c r="AB95" s="13"/>
      <c r="AC95" s="55"/>
      <c r="AD95" s="52"/>
      <c r="AE95" s="13"/>
      <c r="AF95" s="51"/>
      <c r="AG95" s="52"/>
      <c r="AH95" s="13"/>
      <c r="AI95" s="51"/>
    </row>
    <row r="96" spans="1:35" ht="19.899999999999999" hidden="1" customHeight="1" outlineLevel="1">
      <c r="A96" s="89">
        <v>12</v>
      </c>
      <c r="B96" s="90" t="s">
        <v>89</v>
      </c>
      <c r="C96" s="52">
        <v>1</v>
      </c>
      <c r="D96" s="53">
        <v>6</v>
      </c>
      <c r="E96" s="50">
        <v>3.84</v>
      </c>
      <c r="F96" s="52"/>
      <c r="G96" s="13"/>
      <c r="H96" s="51"/>
      <c r="I96" s="52"/>
      <c r="J96" s="13"/>
      <c r="K96" s="51"/>
      <c r="L96" s="52"/>
      <c r="M96" s="13"/>
      <c r="N96" s="51"/>
      <c r="O96" s="52"/>
      <c r="P96" s="13"/>
      <c r="Q96" s="51"/>
      <c r="R96" s="52"/>
      <c r="S96" s="13"/>
      <c r="T96" s="51"/>
      <c r="U96" s="52"/>
      <c r="V96" s="13"/>
      <c r="W96" s="51"/>
      <c r="X96" s="52"/>
      <c r="Y96" s="13"/>
      <c r="Z96" s="51"/>
      <c r="AA96" s="54"/>
      <c r="AB96" s="13"/>
      <c r="AC96" s="55"/>
      <c r="AD96" s="52"/>
      <c r="AE96" s="13"/>
      <c r="AF96" s="51"/>
      <c r="AG96" s="52"/>
      <c r="AH96" s="13"/>
      <c r="AI96" s="51"/>
    </row>
    <row r="97" spans="1:35" ht="19.899999999999999" hidden="1" customHeight="1" outlineLevel="1">
      <c r="A97" s="89">
        <v>13</v>
      </c>
      <c r="B97" s="90" t="s">
        <v>90</v>
      </c>
      <c r="C97" s="52">
        <v>1</v>
      </c>
      <c r="D97" s="53">
        <v>9</v>
      </c>
      <c r="E97" s="50">
        <v>3.85</v>
      </c>
      <c r="F97" s="52">
        <v>1</v>
      </c>
      <c r="G97" s="13">
        <v>9</v>
      </c>
      <c r="H97" s="51">
        <v>3.85</v>
      </c>
      <c r="I97" s="52"/>
      <c r="J97" s="13"/>
      <c r="K97" s="51"/>
      <c r="L97" s="52"/>
      <c r="M97" s="13"/>
      <c r="N97" s="51"/>
      <c r="O97" s="52"/>
      <c r="P97" s="13"/>
      <c r="Q97" s="51"/>
      <c r="R97" s="52"/>
      <c r="S97" s="13"/>
      <c r="T97" s="51"/>
      <c r="U97" s="52"/>
      <c r="V97" s="13"/>
      <c r="W97" s="51"/>
      <c r="X97" s="52"/>
      <c r="Y97" s="13"/>
      <c r="Z97" s="51"/>
      <c r="AA97" s="54"/>
      <c r="AB97" s="13"/>
      <c r="AC97" s="55"/>
      <c r="AD97" s="52"/>
      <c r="AE97" s="13"/>
      <c r="AF97" s="51"/>
      <c r="AG97" s="52"/>
      <c r="AH97" s="13"/>
      <c r="AI97" s="51"/>
    </row>
    <row r="98" spans="1:35" ht="19.899999999999999" hidden="1" customHeight="1" outlineLevel="1">
      <c r="A98" s="89">
        <v>14</v>
      </c>
      <c r="B98" s="90" t="s">
        <v>91</v>
      </c>
      <c r="C98" s="52">
        <v>1</v>
      </c>
      <c r="D98" s="53">
        <v>7</v>
      </c>
      <c r="E98" s="50">
        <v>3.07</v>
      </c>
      <c r="F98" s="52">
        <v>1</v>
      </c>
      <c r="G98" s="13">
        <v>7</v>
      </c>
      <c r="H98" s="51">
        <v>3.07</v>
      </c>
      <c r="I98" s="52"/>
      <c r="J98" s="13"/>
      <c r="K98" s="51"/>
      <c r="L98" s="52"/>
      <c r="M98" s="13"/>
      <c r="N98" s="51"/>
      <c r="O98" s="52"/>
      <c r="P98" s="13"/>
      <c r="Q98" s="51"/>
      <c r="R98" s="52"/>
      <c r="S98" s="13"/>
      <c r="T98" s="51"/>
      <c r="U98" s="52"/>
      <c r="V98" s="13"/>
      <c r="W98" s="51"/>
      <c r="X98" s="52"/>
      <c r="Y98" s="13"/>
      <c r="Z98" s="51"/>
      <c r="AA98" s="54"/>
      <c r="AB98" s="13"/>
      <c r="AC98" s="55"/>
      <c r="AD98" s="52"/>
      <c r="AE98" s="13"/>
      <c r="AF98" s="51"/>
      <c r="AG98" s="52"/>
      <c r="AH98" s="13"/>
      <c r="AI98" s="51"/>
    </row>
    <row r="99" spans="1:35" ht="19.899999999999999" hidden="1" customHeight="1" outlineLevel="1">
      <c r="A99" s="89">
        <v>15</v>
      </c>
      <c r="B99" s="90" t="s">
        <v>92</v>
      </c>
      <c r="C99" s="52">
        <v>1</v>
      </c>
      <c r="D99" s="53">
        <v>23</v>
      </c>
      <c r="E99" s="50">
        <v>13.02</v>
      </c>
      <c r="F99" s="52">
        <v>1</v>
      </c>
      <c r="G99" s="13">
        <v>23</v>
      </c>
      <c r="H99" s="51">
        <v>13.02</v>
      </c>
      <c r="I99" s="52"/>
      <c r="J99" s="13"/>
      <c r="K99" s="51"/>
      <c r="L99" s="52"/>
      <c r="M99" s="13"/>
      <c r="N99" s="51"/>
      <c r="O99" s="52"/>
      <c r="P99" s="13"/>
      <c r="Q99" s="51"/>
      <c r="R99" s="52"/>
      <c r="S99" s="13"/>
      <c r="T99" s="51"/>
      <c r="U99" s="52"/>
      <c r="V99" s="13"/>
      <c r="W99" s="51"/>
      <c r="X99" s="52"/>
      <c r="Y99" s="13"/>
      <c r="Z99" s="51"/>
      <c r="AA99" s="54"/>
      <c r="AB99" s="13"/>
      <c r="AC99" s="55"/>
      <c r="AD99" s="52"/>
      <c r="AE99" s="13"/>
      <c r="AF99" s="51"/>
      <c r="AG99" s="52"/>
      <c r="AH99" s="13"/>
      <c r="AI99" s="51"/>
    </row>
    <row r="100" spans="1:35" s="67" customFormat="1" ht="19.899999999999999" customHeight="1" collapsed="1">
      <c r="A100" s="62">
        <v>11</v>
      </c>
      <c r="B100" s="77" t="s">
        <v>31</v>
      </c>
      <c r="C100" s="72">
        <v>5</v>
      </c>
      <c r="D100" s="65">
        <v>25</v>
      </c>
      <c r="E100" s="82">
        <f>7.05+7.18</f>
        <v>14.23</v>
      </c>
      <c r="F100" s="72">
        <v>2</v>
      </c>
      <c r="G100" s="63">
        <v>16</v>
      </c>
      <c r="H100" s="73">
        <v>10.57</v>
      </c>
      <c r="I100" s="72"/>
      <c r="J100" s="63"/>
      <c r="K100" s="73"/>
      <c r="L100" s="72"/>
      <c r="M100" s="63"/>
      <c r="N100" s="73"/>
      <c r="O100" s="72"/>
      <c r="P100" s="63"/>
      <c r="Q100" s="73"/>
      <c r="R100" s="72"/>
      <c r="S100" s="63"/>
      <c r="T100" s="73"/>
      <c r="U100" s="72"/>
      <c r="V100" s="63"/>
      <c r="W100" s="73"/>
      <c r="X100" s="72"/>
      <c r="Y100" s="63"/>
      <c r="Z100" s="73"/>
      <c r="AA100" s="71"/>
      <c r="AB100" s="63"/>
      <c r="AC100" s="69"/>
      <c r="AD100" s="72">
        <v>1</v>
      </c>
      <c r="AE100" s="63">
        <v>4</v>
      </c>
      <c r="AF100" s="73">
        <v>1.8</v>
      </c>
      <c r="AG100" s="72"/>
      <c r="AH100" s="63"/>
      <c r="AI100" s="73"/>
    </row>
    <row r="101" spans="1:35" ht="19.899999999999999" hidden="1" customHeight="1" outlineLevel="1">
      <c r="A101" s="89">
        <v>1</v>
      </c>
      <c r="B101" s="90" t="s">
        <v>75</v>
      </c>
      <c r="C101" s="52">
        <v>1</v>
      </c>
      <c r="D101" s="53">
        <v>15</v>
      </c>
      <c r="E101" s="50">
        <v>6.57</v>
      </c>
      <c r="F101" s="52">
        <v>1</v>
      </c>
      <c r="G101" s="13">
        <v>6</v>
      </c>
      <c r="H101" s="51">
        <v>4.13</v>
      </c>
      <c r="I101" s="52"/>
      <c r="J101" s="13"/>
      <c r="K101" s="51"/>
      <c r="L101" s="52"/>
      <c r="M101" s="13"/>
      <c r="N101" s="51"/>
      <c r="O101" s="52"/>
      <c r="P101" s="13"/>
      <c r="Q101" s="51"/>
      <c r="R101" s="52"/>
      <c r="S101" s="13"/>
      <c r="T101" s="51"/>
      <c r="U101" s="52"/>
      <c r="V101" s="13"/>
      <c r="W101" s="51"/>
      <c r="X101" s="52"/>
      <c r="Y101" s="13"/>
      <c r="Z101" s="51"/>
      <c r="AA101" s="54"/>
      <c r="AB101" s="13"/>
      <c r="AC101" s="55"/>
      <c r="AD101" s="52"/>
      <c r="AE101" s="13"/>
      <c r="AF101" s="51"/>
      <c r="AG101" s="52"/>
      <c r="AH101" s="13"/>
      <c r="AI101" s="51"/>
    </row>
    <row r="102" spans="1:35" ht="19.899999999999999" hidden="1" customHeight="1" outlineLevel="1">
      <c r="A102" s="89">
        <v>2</v>
      </c>
      <c r="B102" s="90" t="s">
        <v>76</v>
      </c>
      <c r="C102" s="52">
        <v>1</v>
      </c>
      <c r="D102" s="53">
        <v>10</v>
      </c>
      <c r="E102" s="50">
        <v>6.44</v>
      </c>
      <c r="F102" s="52">
        <v>1</v>
      </c>
      <c r="G102" s="13">
        <v>10</v>
      </c>
      <c r="H102" s="51">
        <v>6.44</v>
      </c>
      <c r="I102" s="52"/>
      <c r="J102" s="13"/>
      <c r="K102" s="51"/>
      <c r="L102" s="52"/>
      <c r="M102" s="13"/>
      <c r="N102" s="51"/>
      <c r="O102" s="52"/>
      <c r="P102" s="13"/>
      <c r="Q102" s="51"/>
      <c r="R102" s="52"/>
      <c r="S102" s="13"/>
      <c r="T102" s="51"/>
      <c r="U102" s="52"/>
      <c r="V102" s="13"/>
      <c r="W102" s="51"/>
      <c r="X102" s="52"/>
      <c r="Y102" s="13"/>
      <c r="Z102" s="51"/>
      <c r="AA102" s="54"/>
      <c r="AB102" s="13"/>
      <c r="AC102" s="55"/>
      <c r="AD102" s="52"/>
      <c r="AE102" s="13"/>
      <c r="AF102" s="51"/>
      <c r="AG102" s="52"/>
      <c r="AH102" s="13"/>
      <c r="AI102" s="51"/>
    </row>
    <row r="103" spans="1:35" ht="19.899999999999999" hidden="1" customHeight="1" outlineLevel="1">
      <c r="A103" s="89">
        <v>3</v>
      </c>
      <c r="B103" s="90" t="s">
        <v>126</v>
      </c>
      <c r="C103" s="52">
        <v>1</v>
      </c>
      <c r="D103" s="53">
        <v>4</v>
      </c>
      <c r="E103" s="50">
        <v>1.8</v>
      </c>
      <c r="F103" s="52"/>
      <c r="G103" s="13"/>
      <c r="H103" s="51"/>
      <c r="I103" s="52"/>
      <c r="J103" s="13"/>
      <c r="K103" s="51"/>
      <c r="L103" s="52"/>
      <c r="M103" s="13"/>
      <c r="N103" s="51"/>
      <c r="O103" s="52"/>
      <c r="P103" s="13"/>
      <c r="Q103" s="51"/>
      <c r="R103" s="52"/>
      <c r="S103" s="13"/>
      <c r="T103" s="51"/>
      <c r="U103" s="52"/>
      <c r="V103" s="13"/>
      <c r="W103" s="51"/>
      <c r="X103" s="52"/>
      <c r="Y103" s="13"/>
      <c r="Z103" s="51"/>
      <c r="AA103" s="54"/>
      <c r="AB103" s="13"/>
      <c r="AC103" s="55"/>
      <c r="AD103" s="52">
        <v>1</v>
      </c>
      <c r="AE103" s="13">
        <v>4</v>
      </c>
      <c r="AF103" s="51">
        <v>1.8</v>
      </c>
      <c r="AG103" s="52"/>
      <c r="AH103" s="13"/>
      <c r="AI103" s="51"/>
    </row>
    <row r="104" spans="1:35" s="67" customFormat="1" ht="19.899999999999999" customHeight="1" collapsed="1">
      <c r="A104" s="62">
        <v>12</v>
      </c>
      <c r="B104" s="77" t="s">
        <v>32</v>
      </c>
      <c r="C104" s="72">
        <v>2</v>
      </c>
      <c r="D104" s="65">
        <v>12</v>
      </c>
      <c r="E104" s="82">
        <v>8.6199999999999992</v>
      </c>
      <c r="F104" s="72">
        <v>1</v>
      </c>
      <c r="G104" s="63">
        <v>8</v>
      </c>
      <c r="H104" s="73">
        <v>6.41</v>
      </c>
      <c r="I104" s="72"/>
      <c r="J104" s="63"/>
      <c r="K104" s="73"/>
      <c r="L104" s="72"/>
      <c r="M104" s="63"/>
      <c r="N104" s="73"/>
      <c r="O104" s="72"/>
      <c r="P104" s="63"/>
      <c r="Q104" s="73"/>
      <c r="R104" s="72"/>
      <c r="S104" s="63"/>
      <c r="T104" s="73"/>
      <c r="U104" s="72"/>
      <c r="V104" s="63"/>
      <c r="W104" s="73"/>
      <c r="X104" s="72"/>
      <c r="Y104" s="63"/>
      <c r="Z104" s="73"/>
      <c r="AA104" s="71"/>
      <c r="AB104" s="63"/>
      <c r="AC104" s="69"/>
      <c r="AD104" s="72">
        <v>1</v>
      </c>
      <c r="AE104" s="63">
        <v>3</v>
      </c>
      <c r="AF104" s="73">
        <v>2.5299999999999998</v>
      </c>
      <c r="AG104" s="72"/>
      <c r="AH104" s="63"/>
      <c r="AI104" s="73"/>
    </row>
    <row r="105" spans="1:35" ht="19.899999999999999" hidden="1" customHeight="1" outlineLevel="1">
      <c r="A105" s="89">
        <v>1</v>
      </c>
      <c r="B105" s="87" t="s">
        <v>96</v>
      </c>
      <c r="C105" s="84">
        <v>1</v>
      </c>
      <c r="D105" s="85">
        <v>7</v>
      </c>
      <c r="E105" s="86">
        <v>4.24</v>
      </c>
      <c r="F105" s="52">
        <v>1</v>
      </c>
      <c r="G105" s="13">
        <v>7</v>
      </c>
      <c r="H105" s="51">
        <v>4.24</v>
      </c>
      <c r="I105" s="52"/>
      <c r="J105" s="13"/>
      <c r="K105" s="51"/>
      <c r="L105" s="52"/>
      <c r="M105" s="13"/>
      <c r="N105" s="51"/>
      <c r="O105" s="52"/>
      <c r="P105" s="13"/>
      <c r="Q105" s="51"/>
      <c r="R105" s="52"/>
      <c r="S105" s="13"/>
      <c r="T105" s="51"/>
      <c r="U105" s="52"/>
      <c r="V105" s="13"/>
      <c r="W105" s="51"/>
      <c r="X105" s="52"/>
      <c r="Y105" s="13"/>
      <c r="Z105" s="51"/>
      <c r="AA105" s="54"/>
      <c r="AB105" s="13"/>
      <c r="AC105" s="55"/>
      <c r="AD105" s="52"/>
      <c r="AE105" s="13"/>
      <c r="AF105" s="51"/>
      <c r="AG105" s="52"/>
      <c r="AH105" s="13"/>
      <c r="AI105" s="51"/>
    </row>
    <row r="106" spans="1:35" ht="19.899999999999999" hidden="1" customHeight="1" outlineLevel="1">
      <c r="A106" s="89">
        <v>2</v>
      </c>
      <c r="B106" s="87" t="s">
        <v>94</v>
      </c>
      <c r="C106" s="84">
        <v>1</v>
      </c>
      <c r="D106" s="85">
        <v>5</v>
      </c>
      <c r="E106" s="86">
        <v>4.38</v>
      </c>
      <c r="F106" s="52">
        <v>1</v>
      </c>
      <c r="G106" s="13">
        <v>2</v>
      </c>
      <c r="H106" s="81">
        <f>+E106-AF106</f>
        <v>1.85</v>
      </c>
      <c r="I106" s="52"/>
      <c r="J106" s="13"/>
      <c r="K106" s="51"/>
      <c r="L106" s="52"/>
      <c r="M106" s="13"/>
      <c r="N106" s="51"/>
      <c r="O106" s="52"/>
      <c r="P106" s="13"/>
      <c r="Q106" s="51"/>
      <c r="R106" s="52"/>
      <c r="S106" s="13"/>
      <c r="T106" s="51"/>
      <c r="U106" s="52"/>
      <c r="V106" s="13"/>
      <c r="W106" s="51"/>
      <c r="X106" s="52"/>
      <c r="Y106" s="13"/>
      <c r="Z106" s="51"/>
      <c r="AA106" s="54"/>
      <c r="AB106" s="13"/>
      <c r="AC106" s="55"/>
      <c r="AD106" s="52">
        <v>1</v>
      </c>
      <c r="AE106" s="13">
        <v>3</v>
      </c>
      <c r="AF106" s="51">
        <v>2.5299999999999998</v>
      </c>
      <c r="AG106" s="52"/>
      <c r="AH106" s="13"/>
      <c r="AI106" s="51"/>
    </row>
    <row r="107" spans="1:35" ht="19.899999999999999" customHeight="1" collapsed="1">
      <c r="A107" s="282" t="s">
        <v>33</v>
      </c>
      <c r="B107" s="283"/>
      <c r="C107" s="78">
        <f>+C100+C84+C75+C104</f>
        <v>31</v>
      </c>
      <c r="D107" s="65">
        <f>+D100+D84+D75+D104</f>
        <v>216</v>
      </c>
      <c r="E107" s="82">
        <f>+E100+E84+E75+E104</f>
        <v>114.61000000000001</v>
      </c>
      <c r="F107" s="72">
        <f>+F104+F100+F84+F75</f>
        <v>21</v>
      </c>
      <c r="G107" s="63">
        <f>+G104+G100+G84+G75</f>
        <v>172</v>
      </c>
      <c r="H107" s="73">
        <f>+H104+H100+H84+H75</f>
        <v>91.85</v>
      </c>
      <c r="I107" s="72"/>
      <c r="J107" s="63"/>
      <c r="K107" s="73"/>
      <c r="L107" s="72"/>
      <c r="M107" s="63"/>
      <c r="N107" s="73"/>
      <c r="O107" s="72"/>
      <c r="P107" s="63"/>
      <c r="Q107" s="73"/>
      <c r="R107" s="72"/>
      <c r="S107" s="63"/>
      <c r="T107" s="73"/>
      <c r="U107" s="72">
        <f t="shared" ref="U107:AI107" si="11">+U104+U100+U84+U75</f>
        <v>1</v>
      </c>
      <c r="V107" s="63">
        <f t="shared" si="11"/>
        <v>1</v>
      </c>
      <c r="W107" s="73">
        <f t="shared" si="11"/>
        <v>0.5</v>
      </c>
      <c r="X107" s="72">
        <f t="shared" si="11"/>
        <v>6</v>
      </c>
      <c r="Y107" s="63">
        <f t="shared" si="11"/>
        <v>23</v>
      </c>
      <c r="Z107" s="73">
        <f t="shared" si="11"/>
        <v>11.9</v>
      </c>
      <c r="AA107" s="71">
        <f t="shared" si="11"/>
        <v>0</v>
      </c>
      <c r="AB107" s="63">
        <f t="shared" si="11"/>
        <v>0</v>
      </c>
      <c r="AC107" s="69">
        <f t="shared" si="11"/>
        <v>0</v>
      </c>
      <c r="AD107" s="72">
        <f t="shared" si="11"/>
        <v>5</v>
      </c>
      <c r="AE107" s="63">
        <f t="shared" si="11"/>
        <v>16</v>
      </c>
      <c r="AF107" s="73">
        <f t="shared" si="11"/>
        <v>8.7200000000000006</v>
      </c>
      <c r="AG107" s="72">
        <f t="shared" si="11"/>
        <v>1</v>
      </c>
      <c r="AH107" s="63">
        <f t="shared" si="11"/>
        <v>3</v>
      </c>
      <c r="AI107" s="73">
        <f t="shared" si="11"/>
        <v>2.5</v>
      </c>
    </row>
    <row r="108" spans="1:35" s="67" customFormat="1" ht="19.899999999999999" customHeight="1">
      <c r="A108" s="62">
        <v>13</v>
      </c>
      <c r="B108" s="77" t="s">
        <v>34</v>
      </c>
      <c r="C108" s="69">
        <f t="shared" ref="C108:E108" si="12">SUM(C109:C121)</f>
        <v>13</v>
      </c>
      <c r="D108" s="63">
        <f t="shared" si="12"/>
        <v>92</v>
      </c>
      <c r="E108" s="93">
        <f t="shared" si="12"/>
        <v>52.4</v>
      </c>
      <c r="F108" s="69">
        <f t="shared" ref="F108:H108" si="13">SUM(F109:F121)</f>
        <v>11</v>
      </c>
      <c r="G108" s="63">
        <f t="shared" si="13"/>
        <v>72</v>
      </c>
      <c r="H108" s="93">
        <f t="shared" si="13"/>
        <v>37.99</v>
      </c>
      <c r="I108" s="72"/>
      <c r="J108" s="63"/>
      <c r="K108" s="73"/>
      <c r="L108" s="72"/>
      <c r="M108" s="63"/>
      <c r="N108" s="73"/>
      <c r="O108" s="72"/>
      <c r="P108" s="63"/>
      <c r="Q108" s="73"/>
      <c r="R108" s="72"/>
      <c r="S108" s="63"/>
      <c r="T108" s="73"/>
      <c r="U108" s="72"/>
      <c r="V108" s="63"/>
      <c r="W108" s="73"/>
      <c r="X108" s="69">
        <f t="shared" ref="X108:Z108" si="14">SUM(X109:X121)</f>
        <v>2</v>
      </c>
      <c r="Y108" s="63">
        <f t="shared" si="14"/>
        <v>14</v>
      </c>
      <c r="Z108" s="93">
        <f t="shared" si="14"/>
        <v>9.92</v>
      </c>
      <c r="AA108" s="71"/>
      <c r="AB108" s="63"/>
      <c r="AC108" s="69"/>
      <c r="AD108" s="69">
        <f t="shared" ref="AD108:AF108" si="15">SUM(AD109:AD121)</f>
        <v>2</v>
      </c>
      <c r="AE108" s="63">
        <f t="shared" si="15"/>
        <v>6</v>
      </c>
      <c r="AF108" s="93">
        <f t="shared" si="15"/>
        <v>4.49</v>
      </c>
      <c r="AG108" s="72"/>
      <c r="AH108" s="63"/>
      <c r="AI108" s="73"/>
    </row>
    <row r="109" spans="1:35" ht="19.899999999999999" hidden="1" customHeight="1" outlineLevel="1">
      <c r="A109" s="89">
        <v>1</v>
      </c>
      <c r="B109" s="90" t="s">
        <v>62</v>
      </c>
      <c r="C109" s="52">
        <v>1</v>
      </c>
      <c r="D109" s="53">
        <v>9</v>
      </c>
      <c r="E109" s="50">
        <v>4.76</v>
      </c>
      <c r="F109" s="52">
        <v>1</v>
      </c>
      <c r="G109" s="13">
        <v>9</v>
      </c>
      <c r="H109" s="51">
        <v>4.76</v>
      </c>
      <c r="I109" s="52"/>
      <c r="J109" s="13"/>
      <c r="K109" s="51"/>
      <c r="L109" s="52"/>
      <c r="M109" s="13"/>
      <c r="N109" s="51"/>
      <c r="O109" s="52"/>
      <c r="P109" s="13"/>
      <c r="Q109" s="51"/>
      <c r="R109" s="52"/>
      <c r="S109" s="13"/>
      <c r="T109" s="51"/>
      <c r="U109" s="52"/>
      <c r="V109" s="13"/>
      <c r="W109" s="51"/>
      <c r="X109" s="52"/>
      <c r="Y109" s="13"/>
      <c r="Z109" s="51"/>
      <c r="AA109" s="54"/>
      <c r="AB109" s="13"/>
      <c r="AC109" s="55"/>
      <c r="AD109" s="52"/>
      <c r="AE109" s="13"/>
      <c r="AF109" s="51"/>
      <c r="AG109" s="52"/>
      <c r="AH109" s="13"/>
      <c r="AI109" s="51"/>
    </row>
    <row r="110" spans="1:35" ht="19.899999999999999" hidden="1" customHeight="1" outlineLevel="1">
      <c r="A110" s="89">
        <v>2</v>
      </c>
      <c r="B110" s="90" t="s">
        <v>63</v>
      </c>
      <c r="C110" s="52">
        <v>1</v>
      </c>
      <c r="D110" s="53">
        <v>11</v>
      </c>
      <c r="E110" s="50">
        <v>4.8499999999999996</v>
      </c>
      <c r="F110" s="52">
        <v>1</v>
      </c>
      <c r="G110" s="13">
        <v>10</v>
      </c>
      <c r="H110" s="51">
        <v>4.4400000000000004</v>
      </c>
      <c r="I110" s="52"/>
      <c r="J110" s="13"/>
      <c r="K110" s="51"/>
      <c r="L110" s="52"/>
      <c r="M110" s="13"/>
      <c r="N110" s="51"/>
      <c r="O110" s="52"/>
      <c r="P110" s="13"/>
      <c r="Q110" s="51"/>
      <c r="R110" s="52"/>
      <c r="S110" s="13"/>
      <c r="T110" s="51"/>
      <c r="U110" s="52"/>
      <c r="V110" s="13"/>
      <c r="W110" s="51"/>
      <c r="X110" s="52"/>
      <c r="Y110" s="13"/>
      <c r="Z110" s="51"/>
      <c r="AA110" s="54"/>
      <c r="AB110" s="13"/>
      <c r="AC110" s="55"/>
      <c r="AD110" s="52">
        <v>1</v>
      </c>
      <c r="AE110" s="13">
        <v>1</v>
      </c>
      <c r="AF110" s="51">
        <v>0.41</v>
      </c>
      <c r="AG110" s="52"/>
      <c r="AH110" s="13"/>
      <c r="AI110" s="51"/>
    </row>
    <row r="111" spans="1:35" ht="19.899999999999999" hidden="1" customHeight="1" outlineLevel="1">
      <c r="A111" s="89">
        <v>3</v>
      </c>
      <c r="B111" s="90" t="s">
        <v>64</v>
      </c>
      <c r="C111" s="52">
        <v>1</v>
      </c>
      <c r="D111" s="53">
        <v>8</v>
      </c>
      <c r="E111" s="50">
        <v>3.4</v>
      </c>
      <c r="F111" s="52">
        <v>1</v>
      </c>
      <c r="G111" s="13">
        <v>8</v>
      </c>
      <c r="H111" s="51">
        <v>3.4</v>
      </c>
      <c r="I111" s="52"/>
      <c r="J111" s="13"/>
      <c r="K111" s="51"/>
      <c r="L111" s="52"/>
      <c r="M111" s="13"/>
      <c r="N111" s="51"/>
      <c r="O111" s="52"/>
      <c r="P111" s="13"/>
      <c r="Q111" s="51"/>
      <c r="R111" s="52"/>
      <c r="S111" s="13"/>
      <c r="T111" s="51"/>
      <c r="U111" s="52"/>
      <c r="V111" s="13"/>
      <c r="W111" s="51"/>
      <c r="X111" s="52"/>
      <c r="Y111" s="13"/>
      <c r="Z111" s="51"/>
      <c r="AA111" s="54"/>
      <c r="AB111" s="13"/>
      <c r="AC111" s="55"/>
      <c r="AD111" s="52"/>
      <c r="AE111" s="13"/>
      <c r="AF111" s="51"/>
      <c r="AG111" s="52"/>
      <c r="AH111" s="13"/>
      <c r="AI111" s="51"/>
    </row>
    <row r="112" spans="1:35" ht="19.899999999999999" hidden="1" customHeight="1" outlineLevel="1">
      <c r="A112" s="89">
        <v>4</v>
      </c>
      <c r="B112" s="90" t="s">
        <v>65</v>
      </c>
      <c r="C112" s="52">
        <v>1</v>
      </c>
      <c r="D112" s="53">
        <v>7</v>
      </c>
      <c r="E112" s="50">
        <v>3.28</v>
      </c>
      <c r="F112" s="52">
        <v>1</v>
      </c>
      <c r="G112" s="13">
        <v>7</v>
      </c>
      <c r="H112" s="51">
        <v>3.28</v>
      </c>
      <c r="I112" s="52"/>
      <c r="J112" s="13"/>
      <c r="K112" s="51"/>
      <c r="L112" s="52"/>
      <c r="M112" s="13"/>
      <c r="N112" s="51"/>
      <c r="O112" s="52"/>
      <c r="P112" s="13"/>
      <c r="Q112" s="51"/>
      <c r="R112" s="52"/>
      <c r="S112" s="13"/>
      <c r="T112" s="51"/>
      <c r="U112" s="52"/>
      <c r="V112" s="13"/>
      <c r="W112" s="51"/>
      <c r="X112" s="52"/>
      <c r="Y112" s="13"/>
      <c r="Z112" s="51"/>
      <c r="AA112" s="54"/>
      <c r="AB112" s="13"/>
      <c r="AC112" s="55"/>
      <c r="AD112" s="52"/>
      <c r="AE112" s="13"/>
      <c r="AF112" s="51"/>
      <c r="AG112" s="52"/>
      <c r="AH112" s="13"/>
      <c r="AI112" s="51"/>
    </row>
    <row r="113" spans="1:35" ht="19.899999999999999" hidden="1" customHeight="1" outlineLevel="1">
      <c r="A113" s="89">
        <v>5</v>
      </c>
      <c r="B113" s="90" t="s">
        <v>66</v>
      </c>
      <c r="C113" s="52">
        <v>1</v>
      </c>
      <c r="D113" s="53">
        <v>5</v>
      </c>
      <c r="E113" s="50">
        <v>4.08</v>
      </c>
      <c r="F113" s="52"/>
      <c r="G113" s="13"/>
      <c r="H113" s="51"/>
      <c r="I113" s="52"/>
      <c r="J113" s="13"/>
      <c r="K113" s="51"/>
      <c r="L113" s="52"/>
      <c r="M113" s="13"/>
      <c r="N113" s="51"/>
      <c r="O113" s="52"/>
      <c r="P113" s="13"/>
      <c r="Q113" s="51"/>
      <c r="R113" s="52"/>
      <c r="S113" s="13"/>
      <c r="T113" s="51"/>
      <c r="U113" s="52"/>
      <c r="V113" s="13"/>
      <c r="W113" s="51"/>
      <c r="X113" s="52"/>
      <c r="Y113" s="13"/>
      <c r="Z113" s="51"/>
      <c r="AA113" s="54"/>
      <c r="AB113" s="13"/>
      <c r="AC113" s="55"/>
      <c r="AD113" s="52">
        <v>1</v>
      </c>
      <c r="AE113" s="13">
        <v>5</v>
      </c>
      <c r="AF113" s="51">
        <v>4.08</v>
      </c>
      <c r="AG113" s="52"/>
      <c r="AH113" s="13"/>
      <c r="AI113" s="51"/>
    </row>
    <row r="114" spans="1:35" ht="19.899999999999999" hidden="1" customHeight="1" outlineLevel="1">
      <c r="A114" s="89">
        <v>6</v>
      </c>
      <c r="B114" s="90" t="s">
        <v>67</v>
      </c>
      <c r="C114" s="52">
        <v>1</v>
      </c>
      <c r="D114" s="53">
        <v>7</v>
      </c>
      <c r="E114" s="50">
        <v>5.27</v>
      </c>
      <c r="F114" s="52">
        <v>1</v>
      </c>
      <c r="G114" s="13">
        <v>7</v>
      </c>
      <c r="H114" s="51">
        <v>5.27</v>
      </c>
      <c r="I114" s="52"/>
      <c r="J114" s="13"/>
      <c r="K114" s="51"/>
      <c r="L114" s="52"/>
      <c r="M114" s="13"/>
      <c r="N114" s="51"/>
      <c r="O114" s="52"/>
      <c r="P114" s="13"/>
      <c r="Q114" s="51"/>
      <c r="R114" s="52"/>
      <c r="S114" s="13"/>
      <c r="T114" s="51"/>
      <c r="U114" s="52"/>
      <c r="V114" s="13"/>
      <c r="W114" s="51"/>
      <c r="X114" s="52"/>
      <c r="Y114" s="13"/>
      <c r="Z114" s="51"/>
      <c r="AA114" s="54"/>
      <c r="AB114" s="13"/>
      <c r="AC114" s="55"/>
      <c r="AD114" s="52"/>
      <c r="AE114" s="13"/>
      <c r="AF114" s="51"/>
      <c r="AG114" s="52"/>
      <c r="AH114" s="13"/>
      <c r="AI114" s="51"/>
    </row>
    <row r="115" spans="1:35" ht="19.899999999999999" hidden="1" customHeight="1" outlineLevel="1">
      <c r="A115" s="89">
        <v>7</v>
      </c>
      <c r="B115" s="90" t="s">
        <v>68</v>
      </c>
      <c r="C115" s="52">
        <v>1</v>
      </c>
      <c r="D115" s="53">
        <v>4</v>
      </c>
      <c r="E115" s="50">
        <v>2.02</v>
      </c>
      <c r="F115" s="52">
        <v>1</v>
      </c>
      <c r="G115" s="13">
        <v>4</v>
      </c>
      <c r="H115" s="51">
        <v>2.02</v>
      </c>
      <c r="I115" s="52"/>
      <c r="J115" s="13"/>
      <c r="K115" s="51"/>
      <c r="L115" s="52"/>
      <c r="M115" s="13"/>
      <c r="N115" s="51"/>
      <c r="O115" s="52"/>
      <c r="P115" s="13"/>
      <c r="Q115" s="51"/>
      <c r="R115" s="52"/>
      <c r="S115" s="13"/>
      <c r="T115" s="51"/>
      <c r="U115" s="52"/>
      <c r="V115" s="13"/>
      <c r="W115" s="51"/>
      <c r="X115" s="52"/>
      <c r="Y115" s="13"/>
      <c r="Z115" s="51"/>
      <c r="AA115" s="54"/>
      <c r="AB115" s="13"/>
      <c r="AC115" s="55"/>
      <c r="AD115" s="52"/>
      <c r="AE115" s="13"/>
      <c r="AF115" s="51"/>
      <c r="AG115" s="52"/>
      <c r="AH115" s="13"/>
      <c r="AI115" s="51"/>
    </row>
    <row r="116" spans="1:35" ht="19.899999999999999" hidden="1" customHeight="1" outlineLevel="1">
      <c r="A116" s="89">
        <v>8</v>
      </c>
      <c r="B116" s="90" t="s">
        <v>69</v>
      </c>
      <c r="C116" s="52">
        <v>1</v>
      </c>
      <c r="D116" s="53">
        <v>3</v>
      </c>
      <c r="E116" s="50">
        <v>2.48</v>
      </c>
      <c r="F116" s="52">
        <v>1</v>
      </c>
      <c r="G116" s="13">
        <v>3</v>
      </c>
      <c r="H116" s="51">
        <v>2.48</v>
      </c>
      <c r="I116" s="52"/>
      <c r="J116" s="13"/>
      <c r="K116" s="51"/>
      <c r="L116" s="52"/>
      <c r="M116" s="13"/>
      <c r="N116" s="51"/>
      <c r="O116" s="52"/>
      <c r="P116" s="13"/>
      <c r="Q116" s="51"/>
      <c r="R116" s="52"/>
      <c r="S116" s="13"/>
      <c r="T116" s="51"/>
      <c r="U116" s="52"/>
      <c r="V116" s="13"/>
      <c r="W116" s="51"/>
      <c r="X116" s="52"/>
      <c r="Y116" s="13"/>
      <c r="Z116" s="51"/>
      <c r="AA116" s="54"/>
      <c r="AB116" s="13"/>
      <c r="AC116" s="55"/>
      <c r="AD116" s="52"/>
      <c r="AE116" s="13"/>
      <c r="AF116" s="51"/>
      <c r="AG116" s="52"/>
      <c r="AH116" s="13"/>
      <c r="AI116" s="51"/>
    </row>
    <row r="117" spans="1:35" ht="19.899999999999999" hidden="1" customHeight="1" outlineLevel="1">
      <c r="A117" s="89">
        <v>9</v>
      </c>
      <c r="B117" s="90" t="s">
        <v>70</v>
      </c>
      <c r="C117" s="52">
        <v>1</v>
      </c>
      <c r="D117" s="53">
        <v>13</v>
      </c>
      <c r="E117" s="50">
        <v>9.42</v>
      </c>
      <c r="F117" s="52"/>
      <c r="G117" s="13"/>
      <c r="H117" s="51"/>
      <c r="I117" s="52"/>
      <c r="J117" s="13"/>
      <c r="K117" s="51"/>
      <c r="L117" s="52"/>
      <c r="M117" s="13"/>
      <c r="N117" s="51"/>
      <c r="O117" s="52"/>
      <c r="P117" s="13"/>
      <c r="Q117" s="51"/>
      <c r="R117" s="52"/>
      <c r="S117" s="13"/>
      <c r="T117" s="51"/>
      <c r="U117" s="52"/>
      <c r="V117" s="13"/>
      <c r="W117" s="51"/>
      <c r="X117" s="52">
        <v>1</v>
      </c>
      <c r="Y117" s="13">
        <v>13</v>
      </c>
      <c r="Z117" s="51">
        <v>9.42</v>
      </c>
      <c r="AA117" s="54"/>
      <c r="AB117" s="13"/>
      <c r="AC117" s="55"/>
      <c r="AD117" s="52"/>
      <c r="AE117" s="13"/>
      <c r="AF117" s="51"/>
      <c r="AG117" s="52"/>
      <c r="AH117" s="13"/>
      <c r="AI117" s="51"/>
    </row>
    <row r="118" spans="1:35" ht="19.899999999999999" hidden="1" customHeight="1" outlineLevel="1">
      <c r="A118" s="89">
        <v>10</v>
      </c>
      <c r="B118" s="90" t="s">
        <v>71</v>
      </c>
      <c r="C118" s="52">
        <v>1</v>
      </c>
      <c r="D118" s="53">
        <v>10</v>
      </c>
      <c r="E118" s="50">
        <v>4.57</v>
      </c>
      <c r="F118" s="52">
        <v>1</v>
      </c>
      <c r="G118" s="13">
        <v>10</v>
      </c>
      <c r="H118" s="51">
        <v>4.57</v>
      </c>
      <c r="I118" s="52"/>
      <c r="J118" s="13"/>
      <c r="K118" s="51"/>
      <c r="L118" s="52"/>
      <c r="M118" s="13"/>
      <c r="N118" s="51"/>
      <c r="O118" s="52"/>
      <c r="P118" s="13"/>
      <c r="Q118" s="51"/>
      <c r="R118" s="52"/>
      <c r="S118" s="13"/>
      <c r="T118" s="51"/>
      <c r="U118" s="52"/>
      <c r="V118" s="13"/>
      <c r="W118" s="51"/>
      <c r="X118" s="52"/>
      <c r="Y118" s="13"/>
      <c r="Z118" s="51"/>
      <c r="AA118" s="54"/>
      <c r="AB118" s="13"/>
      <c r="AC118" s="55"/>
      <c r="AD118" s="52"/>
      <c r="AE118" s="13"/>
      <c r="AF118" s="51"/>
      <c r="AG118" s="52"/>
      <c r="AH118" s="13"/>
      <c r="AI118" s="51"/>
    </row>
    <row r="119" spans="1:35" ht="19.899999999999999" hidden="1" customHeight="1" outlineLevel="1">
      <c r="A119" s="89">
        <v>11</v>
      </c>
      <c r="B119" s="90" t="s">
        <v>72</v>
      </c>
      <c r="C119" s="52">
        <v>1</v>
      </c>
      <c r="D119" s="53">
        <v>5</v>
      </c>
      <c r="E119" s="50">
        <v>3.02</v>
      </c>
      <c r="F119" s="52">
        <v>1</v>
      </c>
      <c r="G119" s="13">
        <v>5</v>
      </c>
      <c r="H119" s="51">
        <v>3.02</v>
      </c>
      <c r="I119" s="52"/>
      <c r="J119" s="13"/>
      <c r="K119" s="51"/>
      <c r="L119" s="52"/>
      <c r="M119" s="13"/>
      <c r="N119" s="51"/>
      <c r="O119" s="52"/>
      <c r="P119" s="13"/>
      <c r="Q119" s="51"/>
      <c r="R119" s="52"/>
      <c r="S119" s="13"/>
      <c r="T119" s="51"/>
      <c r="U119" s="52"/>
      <c r="V119" s="13"/>
      <c r="W119" s="51"/>
      <c r="X119" s="52"/>
      <c r="Y119" s="13"/>
      <c r="Z119" s="51"/>
      <c r="AA119" s="54"/>
      <c r="AB119" s="13"/>
      <c r="AC119" s="55"/>
      <c r="AD119" s="52"/>
      <c r="AE119" s="13"/>
      <c r="AF119" s="51"/>
      <c r="AG119" s="52"/>
      <c r="AH119" s="13"/>
      <c r="AI119" s="51"/>
    </row>
    <row r="120" spans="1:35" ht="19.899999999999999" hidden="1" customHeight="1" outlineLevel="1">
      <c r="A120" s="89">
        <v>12</v>
      </c>
      <c r="B120" s="90" t="s">
        <v>73</v>
      </c>
      <c r="C120" s="52">
        <v>1</v>
      </c>
      <c r="D120" s="53">
        <v>4</v>
      </c>
      <c r="E120" s="50">
        <v>2.27</v>
      </c>
      <c r="F120" s="52">
        <v>1</v>
      </c>
      <c r="G120" s="13">
        <v>4</v>
      </c>
      <c r="H120" s="51">
        <v>2.27</v>
      </c>
      <c r="I120" s="52"/>
      <c r="J120" s="13"/>
      <c r="K120" s="51"/>
      <c r="L120" s="52"/>
      <c r="M120" s="13"/>
      <c r="N120" s="51"/>
      <c r="O120" s="52"/>
      <c r="P120" s="13"/>
      <c r="Q120" s="51"/>
      <c r="R120" s="52"/>
      <c r="S120" s="13"/>
      <c r="T120" s="51"/>
      <c r="U120" s="52"/>
      <c r="V120" s="13"/>
      <c r="W120" s="51"/>
      <c r="X120" s="52"/>
      <c r="Y120" s="13"/>
      <c r="Z120" s="51"/>
      <c r="AA120" s="54"/>
      <c r="AB120" s="13"/>
      <c r="AC120" s="55"/>
      <c r="AD120" s="52"/>
      <c r="AE120" s="13"/>
      <c r="AF120" s="51"/>
      <c r="AG120" s="52"/>
      <c r="AH120" s="13"/>
      <c r="AI120" s="51"/>
    </row>
    <row r="121" spans="1:35" ht="19.899999999999999" hidden="1" customHeight="1" outlineLevel="1">
      <c r="A121" s="89">
        <v>13</v>
      </c>
      <c r="B121" s="90" t="s">
        <v>74</v>
      </c>
      <c r="C121" s="52">
        <v>1</v>
      </c>
      <c r="D121" s="53">
        <v>6</v>
      </c>
      <c r="E121" s="50">
        <v>2.98</v>
      </c>
      <c r="F121" s="52">
        <v>1</v>
      </c>
      <c r="G121" s="13">
        <v>5</v>
      </c>
      <c r="H121" s="51">
        <v>2.48</v>
      </c>
      <c r="I121" s="52"/>
      <c r="J121" s="13"/>
      <c r="K121" s="51"/>
      <c r="L121" s="52"/>
      <c r="M121" s="13"/>
      <c r="N121" s="51"/>
      <c r="O121" s="52"/>
      <c r="P121" s="13"/>
      <c r="Q121" s="51"/>
      <c r="R121" s="52"/>
      <c r="S121" s="13"/>
      <c r="T121" s="51"/>
      <c r="U121" s="52"/>
      <c r="V121" s="13"/>
      <c r="W121" s="51"/>
      <c r="X121" s="52">
        <v>1</v>
      </c>
      <c r="Y121" s="13">
        <v>1</v>
      </c>
      <c r="Z121" s="51">
        <v>0.5</v>
      </c>
      <c r="AA121" s="54"/>
      <c r="AB121" s="13"/>
      <c r="AC121" s="55"/>
      <c r="AD121" s="52"/>
      <c r="AE121" s="13"/>
      <c r="AF121" s="51"/>
      <c r="AG121" s="52"/>
      <c r="AH121" s="13"/>
      <c r="AI121" s="51"/>
    </row>
    <row r="122" spans="1:35" s="67" customFormat="1" ht="19.899999999999999" customHeight="1" collapsed="1">
      <c r="A122" s="105">
        <v>14</v>
      </c>
      <c r="B122" s="106" t="s">
        <v>35</v>
      </c>
      <c r="C122" s="107">
        <v>11</v>
      </c>
      <c r="D122" s="108">
        <v>68</v>
      </c>
      <c r="E122" s="109">
        <v>38.479999999999997</v>
      </c>
      <c r="F122" s="110">
        <f t="shared" ref="F122:G122" si="16">+F123+F124+F125+F126+F127+F128+F129+F130+F131+F132+F133</f>
        <v>1</v>
      </c>
      <c r="G122" s="111">
        <f t="shared" si="16"/>
        <v>1</v>
      </c>
      <c r="H122" s="112">
        <f>+H123+H124+H125+H126+H127+H128+H129+H130+H131+H132+H133</f>
        <v>0.61</v>
      </c>
      <c r="I122" s="107"/>
      <c r="J122" s="111"/>
      <c r="K122" s="113"/>
      <c r="L122" s="107"/>
      <c r="M122" s="111"/>
      <c r="N122" s="113"/>
      <c r="O122" s="110">
        <f t="shared" ref="O122:T122" si="17">+O123+O124+O125+O126+O127+O128+O129+O130+O131+O132+O133</f>
        <v>1</v>
      </c>
      <c r="P122" s="111">
        <f t="shared" si="17"/>
        <v>1</v>
      </c>
      <c r="Q122" s="112">
        <f t="shared" si="17"/>
        <v>0.75</v>
      </c>
      <c r="R122" s="110">
        <f t="shared" si="17"/>
        <v>9</v>
      </c>
      <c r="S122" s="111">
        <f t="shared" si="17"/>
        <v>66</v>
      </c>
      <c r="T122" s="112">
        <f t="shared" si="17"/>
        <v>37.120000000000005</v>
      </c>
      <c r="U122" s="107"/>
      <c r="V122" s="111"/>
      <c r="W122" s="113"/>
      <c r="X122" s="107"/>
      <c r="Y122" s="111"/>
      <c r="Z122" s="113"/>
      <c r="AA122" s="114"/>
      <c r="AB122" s="111"/>
      <c r="AC122" s="110"/>
      <c r="AD122" s="107"/>
      <c r="AE122" s="111"/>
      <c r="AF122" s="113"/>
      <c r="AG122" s="107"/>
      <c r="AH122" s="111"/>
      <c r="AI122" s="113"/>
    </row>
    <row r="123" spans="1:35" ht="19.899999999999999" hidden="1" customHeight="1" outlineLevel="1">
      <c r="A123" s="115">
        <v>1</v>
      </c>
      <c r="B123" s="116" t="s">
        <v>93</v>
      </c>
      <c r="C123" s="117">
        <v>1</v>
      </c>
      <c r="D123" s="118">
        <v>5</v>
      </c>
      <c r="E123" s="119">
        <v>4.03</v>
      </c>
      <c r="F123" s="120"/>
      <c r="G123" s="9"/>
      <c r="H123" s="121"/>
      <c r="I123" s="120"/>
      <c r="J123" s="9"/>
      <c r="K123" s="121"/>
      <c r="L123" s="120"/>
      <c r="M123" s="9"/>
      <c r="N123" s="121"/>
      <c r="O123" s="120"/>
      <c r="P123" s="9"/>
      <c r="Q123" s="121"/>
      <c r="R123" s="120">
        <v>1</v>
      </c>
      <c r="S123" s="9">
        <v>5</v>
      </c>
      <c r="T123" s="123">
        <v>4.03</v>
      </c>
      <c r="U123" s="120"/>
      <c r="V123" s="9"/>
      <c r="W123" s="121"/>
      <c r="X123" s="120"/>
      <c r="Y123" s="9"/>
      <c r="Z123" s="121"/>
      <c r="AA123" s="8"/>
      <c r="AB123" s="9"/>
      <c r="AC123" s="122"/>
      <c r="AD123" s="120"/>
      <c r="AE123" s="9"/>
      <c r="AF123" s="121"/>
      <c r="AG123" s="120"/>
      <c r="AH123" s="9"/>
      <c r="AI123" s="121"/>
    </row>
    <row r="124" spans="1:35" ht="19.899999999999999" hidden="1" customHeight="1" outlineLevel="1">
      <c r="A124" s="88">
        <v>2</v>
      </c>
      <c r="B124" s="87" t="s">
        <v>94</v>
      </c>
      <c r="C124" s="84">
        <v>1</v>
      </c>
      <c r="D124" s="85">
        <v>1</v>
      </c>
      <c r="E124" s="86">
        <v>0.86</v>
      </c>
      <c r="F124" s="52"/>
      <c r="G124" s="13"/>
      <c r="H124" s="51"/>
      <c r="I124" s="52"/>
      <c r="J124" s="13"/>
      <c r="K124" s="51"/>
      <c r="L124" s="52"/>
      <c r="M124" s="13"/>
      <c r="N124" s="51"/>
      <c r="O124" s="52"/>
      <c r="P124" s="13"/>
      <c r="Q124" s="51"/>
      <c r="R124" s="52">
        <v>1</v>
      </c>
      <c r="S124" s="13">
        <v>1</v>
      </c>
      <c r="T124" s="124">
        <v>0.86</v>
      </c>
      <c r="U124" s="52"/>
      <c r="V124" s="13"/>
      <c r="W124" s="51"/>
      <c r="X124" s="52"/>
      <c r="Y124" s="13"/>
      <c r="Z124" s="51"/>
      <c r="AA124" s="54"/>
      <c r="AB124" s="13"/>
      <c r="AC124" s="55"/>
      <c r="AD124" s="52"/>
      <c r="AE124" s="13"/>
      <c r="AF124" s="51"/>
      <c r="AG124" s="52"/>
      <c r="AH124" s="13"/>
      <c r="AI124" s="51"/>
    </row>
    <row r="125" spans="1:35" ht="19.899999999999999" hidden="1" customHeight="1" outlineLevel="1">
      <c r="A125" s="88">
        <v>3</v>
      </c>
      <c r="B125" s="87" t="s">
        <v>66</v>
      </c>
      <c r="C125" s="84">
        <v>1</v>
      </c>
      <c r="D125" s="85">
        <v>2</v>
      </c>
      <c r="E125" s="86">
        <v>1.75</v>
      </c>
      <c r="F125" s="52"/>
      <c r="G125" s="13"/>
      <c r="H125" s="51"/>
      <c r="I125" s="52"/>
      <c r="J125" s="13"/>
      <c r="K125" s="51"/>
      <c r="L125" s="52"/>
      <c r="M125" s="13"/>
      <c r="N125" s="51"/>
      <c r="O125" s="52"/>
      <c r="P125" s="13"/>
      <c r="Q125" s="51"/>
      <c r="R125" s="52">
        <v>1</v>
      </c>
      <c r="S125" s="13">
        <v>2</v>
      </c>
      <c r="T125" s="124">
        <v>1.75</v>
      </c>
      <c r="U125" s="52"/>
      <c r="V125" s="13"/>
      <c r="W125" s="51"/>
      <c r="X125" s="52"/>
      <c r="Y125" s="13"/>
      <c r="Z125" s="51"/>
      <c r="AA125" s="54"/>
      <c r="AB125" s="13"/>
      <c r="AC125" s="55"/>
      <c r="AD125" s="52"/>
      <c r="AE125" s="13"/>
      <c r="AF125" s="51"/>
      <c r="AG125" s="52"/>
      <c r="AH125" s="13"/>
      <c r="AI125" s="51"/>
    </row>
    <row r="126" spans="1:35" ht="19.899999999999999" hidden="1" customHeight="1" outlineLevel="1">
      <c r="A126" s="88">
        <v>4</v>
      </c>
      <c r="B126" s="87" t="s">
        <v>95</v>
      </c>
      <c r="C126" s="84">
        <v>1</v>
      </c>
      <c r="D126" s="85">
        <v>7</v>
      </c>
      <c r="E126" s="86">
        <v>5.04</v>
      </c>
      <c r="F126" s="52"/>
      <c r="G126" s="13"/>
      <c r="H126" s="51"/>
      <c r="I126" s="52"/>
      <c r="J126" s="13"/>
      <c r="K126" s="51"/>
      <c r="L126" s="52"/>
      <c r="M126" s="13"/>
      <c r="N126" s="51"/>
      <c r="O126" s="52"/>
      <c r="P126" s="13"/>
      <c r="Q126" s="51"/>
      <c r="R126" s="52">
        <v>1</v>
      </c>
      <c r="S126" s="13">
        <v>7</v>
      </c>
      <c r="T126" s="124">
        <v>5.04</v>
      </c>
      <c r="U126" s="52"/>
      <c r="V126" s="13"/>
      <c r="W126" s="51"/>
      <c r="X126" s="52"/>
      <c r="Y126" s="13"/>
      <c r="Z126" s="51"/>
      <c r="AA126" s="54"/>
      <c r="AB126" s="13"/>
      <c r="AC126" s="55"/>
      <c r="AD126" s="52"/>
      <c r="AE126" s="13"/>
      <c r="AF126" s="51"/>
      <c r="AG126" s="52"/>
      <c r="AH126" s="13"/>
      <c r="AI126" s="51"/>
    </row>
    <row r="127" spans="1:35" ht="19.899999999999999" hidden="1" customHeight="1" outlineLevel="1">
      <c r="A127" s="88">
        <v>5</v>
      </c>
      <c r="B127" s="87" t="s">
        <v>97</v>
      </c>
      <c r="C127" s="84">
        <v>1</v>
      </c>
      <c r="D127" s="85">
        <v>4</v>
      </c>
      <c r="E127" s="86">
        <v>2.12</v>
      </c>
      <c r="F127" s="52"/>
      <c r="G127" s="13"/>
      <c r="H127" s="51"/>
      <c r="I127" s="52"/>
      <c r="J127" s="13"/>
      <c r="K127" s="51"/>
      <c r="L127" s="52"/>
      <c r="M127" s="13"/>
      <c r="N127" s="51"/>
      <c r="O127" s="52"/>
      <c r="P127" s="13"/>
      <c r="Q127" s="51"/>
      <c r="R127" s="52">
        <v>1</v>
      </c>
      <c r="S127" s="13">
        <v>4</v>
      </c>
      <c r="T127" s="124">
        <v>2.12</v>
      </c>
      <c r="U127" s="52"/>
      <c r="V127" s="13"/>
      <c r="W127" s="51"/>
      <c r="X127" s="52"/>
      <c r="Y127" s="13"/>
      <c r="Z127" s="51"/>
      <c r="AA127" s="54"/>
      <c r="AB127" s="13"/>
      <c r="AC127" s="55"/>
      <c r="AD127" s="52"/>
      <c r="AE127" s="13"/>
      <c r="AF127" s="51"/>
      <c r="AG127" s="52"/>
      <c r="AH127" s="13"/>
      <c r="AI127" s="51"/>
    </row>
    <row r="128" spans="1:35" ht="19.899999999999999" hidden="1" customHeight="1" outlineLevel="1">
      <c r="A128" s="88">
        <v>6</v>
      </c>
      <c r="B128" s="87" t="s">
        <v>98</v>
      </c>
      <c r="C128" s="84">
        <v>1</v>
      </c>
      <c r="D128" s="85">
        <v>6</v>
      </c>
      <c r="E128" s="86">
        <v>5.61</v>
      </c>
      <c r="F128" s="52"/>
      <c r="G128" s="13"/>
      <c r="H128" s="51"/>
      <c r="I128" s="52"/>
      <c r="J128" s="13"/>
      <c r="K128" s="51"/>
      <c r="L128" s="52"/>
      <c r="M128" s="13"/>
      <c r="N128" s="51"/>
      <c r="O128" s="52"/>
      <c r="P128" s="13"/>
      <c r="Q128" s="51"/>
      <c r="R128" s="52">
        <v>1</v>
      </c>
      <c r="S128" s="13">
        <v>6</v>
      </c>
      <c r="T128" s="124">
        <v>5.61</v>
      </c>
      <c r="U128" s="52"/>
      <c r="V128" s="13"/>
      <c r="W128" s="51"/>
      <c r="X128" s="52"/>
      <c r="Y128" s="13"/>
      <c r="Z128" s="51"/>
      <c r="AA128" s="54"/>
      <c r="AB128" s="13"/>
      <c r="AC128" s="55"/>
      <c r="AD128" s="52"/>
      <c r="AE128" s="13"/>
      <c r="AF128" s="51"/>
      <c r="AG128" s="52"/>
      <c r="AH128" s="13"/>
      <c r="AI128" s="51"/>
    </row>
    <row r="129" spans="1:35" ht="19.899999999999999" hidden="1" customHeight="1" outlineLevel="1">
      <c r="A129" s="88">
        <v>7</v>
      </c>
      <c r="B129" s="87" t="s">
        <v>99</v>
      </c>
      <c r="C129" s="84">
        <v>1</v>
      </c>
      <c r="D129" s="85">
        <v>1</v>
      </c>
      <c r="E129" s="86">
        <v>0.61</v>
      </c>
      <c r="F129" s="52">
        <v>1</v>
      </c>
      <c r="G129" s="13">
        <v>1</v>
      </c>
      <c r="H129" s="51">
        <v>0.61</v>
      </c>
      <c r="I129" s="52"/>
      <c r="J129" s="13"/>
      <c r="K129" s="51"/>
      <c r="L129" s="52"/>
      <c r="M129" s="13"/>
      <c r="N129" s="51"/>
      <c r="O129" s="52"/>
      <c r="P129" s="13"/>
      <c r="Q129" s="51"/>
      <c r="R129" s="52"/>
      <c r="S129" s="13"/>
      <c r="T129" s="124"/>
      <c r="U129" s="52"/>
      <c r="V129" s="13"/>
      <c r="W129" s="51"/>
      <c r="X129" s="52"/>
      <c r="Y129" s="13"/>
      <c r="Z129" s="51"/>
      <c r="AA129" s="54"/>
      <c r="AB129" s="13"/>
      <c r="AC129" s="55"/>
      <c r="AD129" s="52"/>
      <c r="AE129" s="13"/>
      <c r="AF129" s="51"/>
      <c r="AG129" s="52"/>
      <c r="AH129" s="13"/>
      <c r="AI129" s="51"/>
    </row>
    <row r="130" spans="1:35" ht="19.899999999999999" hidden="1" customHeight="1" outlineLevel="1">
      <c r="A130" s="88">
        <v>8</v>
      </c>
      <c r="B130" s="87" t="s">
        <v>100</v>
      </c>
      <c r="C130" s="84">
        <v>1</v>
      </c>
      <c r="D130" s="85">
        <v>4</v>
      </c>
      <c r="E130" s="86">
        <v>1.97</v>
      </c>
      <c r="F130" s="52"/>
      <c r="G130" s="13"/>
      <c r="H130" s="51"/>
      <c r="I130" s="52"/>
      <c r="J130" s="13"/>
      <c r="K130" s="51"/>
      <c r="L130" s="52"/>
      <c r="M130" s="13"/>
      <c r="N130" s="51"/>
      <c r="O130" s="52"/>
      <c r="P130" s="13"/>
      <c r="Q130" s="51"/>
      <c r="R130" s="52">
        <v>1</v>
      </c>
      <c r="S130" s="13">
        <v>4</v>
      </c>
      <c r="T130" s="124">
        <v>1.97</v>
      </c>
      <c r="U130" s="52"/>
      <c r="V130" s="13"/>
      <c r="W130" s="51"/>
      <c r="X130" s="52"/>
      <c r="Y130" s="13"/>
      <c r="Z130" s="51"/>
      <c r="AA130" s="54"/>
      <c r="AB130" s="13"/>
      <c r="AC130" s="55"/>
      <c r="AD130" s="52"/>
      <c r="AE130" s="13"/>
      <c r="AF130" s="51"/>
      <c r="AG130" s="52"/>
      <c r="AH130" s="13"/>
      <c r="AI130" s="51"/>
    </row>
    <row r="131" spans="1:35" ht="19.899999999999999" hidden="1" customHeight="1" outlineLevel="1">
      <c r="A131" s="88">
        <v>9</v>
      </c>
      <c r="B131" s="87" t="s">
        <v>101</v>
      </c>
      <c r="C131" s="84">
        <v>1</v>
      </c>
      <c r="D131" s="85">
        <v>1</v>
      </c>
      <c r="E131" s="86">
        <v>0.75</v>
      </c>
      <c r="F131" s="52"/>
      <c r="G131" s="13"/>
      <c r="H131" s="51"/>
      <c r="I131" s="52"/>
      <c r="J131" s="13"/>
      <c r="K131" s="51"/>
      <c r="L131" s="52"/>
      <c r="M131" s="13"/>
      <c r="N131" s="51"/>
      <c r="O131" s="52">
        <v>1</v>
      </c>
      <c r="P131" s="13">
        <v>1</v>
      </c>
      <c r="Q131" s="124">
        <v>0.75</v>
      </c>
      <c r="R131" s="52"/>
      <c r="S131" s="13"/>
      <c r="T131" s="124"/>
      <c r="U131" s="52"/>
      <c r="V131" s="13"/>
      <c r="W131" s="51"/>
      <c r="X131" s="52"/>
      <c r="Y131" s="13"/>
      <c r="Z131" s="51"/>
      <c r="AA131" s="54"/>
      <c r="AB131" s="13"/>
      <c r="AC131" s="55"/>
      <c r="AD131" s="52"/>
      <c r="AE131" s="13"/>
      <c r="AF131" s="51"/>
      <c r="AG131" s="52"/>
      <c r="AH131" s="13"/>
      <c r="AI131" s="51"/>
    </row>
    <row r="132" spans="1:35" ht="19.899999999999999" hidden="1" customHeight="1" outlineLevel="1">
      <c r="A132" s="88">
        <v>10</v>
      </c>
      <c r="B132" s="87" t="s">
        <v>102</v>
      </c>
      <c r="C132" s="84">
        <v>1</v>
      </c>
      <c r="D132" s="85">
        <v>25</v>
      </c>
      <c r="E132" s="86">
        <v>10.4</v>
      </c>
      <c r="F132" s="52"/>
      <c r="G132" s="13"/>
      <c r="H132" s="51"/>
      <c r="I132" s="52"/>
      <c r="J132" s="13"/>
      <c r="K132" s="51"/>
      <c r="L132" s="52"/>
      <c r="M132" s="13"/>
      <c r="N132" s="51"/>
      <c r="O132" s="52"/>
      <c r="P132" s="13"/>
      <c r="Q132" s="51"/>
      <c r="R132" s="52">
        <v>1</v>
      </c>
      <c r="S132" s="13">
        <v>25</v>
      </c>
      <c r="T132" s="125">
        <v>10.4</v>
      </c>
      <c r="U132" s="52"/>
      <c r="V132" s="13"/>
      <c r="W132" s="51"/>
      <c r="X132" s="52"/>
      <c r="Y132" s="13"/>
      <c r="Z132" s="51"/>
      <c r="AA132" s="54"/>
      <c r="AB132" s="13"/>
      <c r="AC132" s="55"/>
      <c r="AD132" s="52"/>
      <c r="AE132" s="13"/>
      <c r="AF132" s="51"/>
      <c r="AG132" s="52"/>
      <c r="AH132" s="13"/>
      <c r="AI132" s="51"/>
    </row>
    <row r="133" spans="1:35" ht="19.899999999999999" hidden="1" customHeight="1" outlineLevel="1">
      <c r="A133" s="88">
        <v>11</v>
      </c>
      <c r="B133" s="87" t="s">
        <v>103</v>
      </c>
      <c r="C133" s="84">
        <v>1</v>
      </c>
      <c r="D133" s="85">
        <v>12</v>
      </c>
      <c r="E133" s="86">
        <v>5.34</v>
      </c>
      <c r="F133" s="52"/>
      <c r="G133" s="13"/>
      <c r="H133" s="51"/>
      <c r="I133" s="52"/>
      <c r="J133" s="13"/>
      <c r="K133" s="51"/>
      <c r="L133" s="52"/>
      <c r="M133" s="13"/>
      <c r="N133" s="51"/>
      <c r="O133" s="52"/>
      <c r="P133" s="13"/>
      <c r="Q133" s="51"/>
      <c r="R133" s="52">
        <v>1</v>
      </c>
      <c r="S133" s="13">
        <v>12</v>
      </c>
      <c r="T133" s="124">
        <v>5.34</v>
      </c>
      <c r="U133" s="52"/>
      <c r="V133" s="13"/>
      <c r="W133" s="51"/>
      <c r="X133" s="52"/>
      <c r="Y133" s="13"/>
      <c r="Z133" s="51"/>
      <c r="AA133" s="54"/>
      <c r="AB133" s="13"/>
      <c r="AC133" s="55"/>
      <c r="AD133" s="52"/>
      <c r="AE133" s="13"/>
      <c r="AF133" s="51"/>
      <c r="AG133" s="52"/>
      <c r="AH133" s="13"/>
      <c r="AI133" s="51"/>
    </row>
    <row r="134" spans="1:35" s="67" customFormat="1" ht="19.899999999999999" customHeight="1" collapsed="1">
      <c r="A134" s="62">
        <v>15</v>
      </c>
      <c r="B134" s="77" t="s">
        <v>36</v>
      </c>
      <c r="C134" s="72">
        <v>1</v>
      </c>
      <c r="D134" s="65">
        <v>3</v>
      </c>
      <c r="E134" s="82">
        <v>1.95</v>
      </c>
      <c r="F134" s="72">
        <v>1</v>
      </c>
      <c r="G134" s="63">
        <v>3</v>
      </c>
      <c r="H134" s="73">
        <v>1.95</v>
      </c>
      <c r="I134" s="72"/>
      <c r="J134" s="63"/>
      <c r="K134" s="73"/>
      <c r="L134" s="72"/>
      <c r="M134" s="63"/>
      <c r="N134" s="73"/>
      <c r="O134" s="72"/>
      <c r="P134" s="63"/>
      <c r="Q134" s="73"/>
      <c r="R134" s="72"/>
      <c r="S134" s="63"/>
      <c r="T134" s="73"/>
      <c r="U134" s="72"/>
      <c r="V134" s="63"/>
      <c r="W134" s="73"/>
      <c r="X134" s="72"/>
      <c r="Y134" s="63"/>
      <c r="Z134" s="73"/>
      <c r="AA134" s="71"/>
      <c r="AB134" s="63"/>
      <c r="AC134" s="69"/>
      <c r="AD134" s="72"/>
      <c r="AE134" s="63"/>
      <c r="AF134" s="73"/>
      <c r="AG134" s="72"/>
      <c r="AH134" s="63"/>
      <c r="AI134" s="73"/>
    </row>
    <row r="135" spans="1:35" ht="19.899999999999999" hidden="1" customHeight="1" outlineLevel="1">
      <c r="A135" s="88">
        <v>1</v>
      </c>
      <c r="B135" s="87" t="s">
        <v>99</v>
      </c>
      <c r="C135" s="84">
        <v>1</v>
      </c>
      <c r="D135" s="85">
        <v>3</v>
      </c>
      <c r="E135" s="86">
        <v>1.95</v>
      </c>
      <c r="F135" s="52">
        <v>1</v>
      </c>
      <c r="G135" s="13">
        <v>3</v>
      </c>
      <c r="H135" s="51">
        <v>1.95</v>
      </c>
      <c r="I135" s="52"/>
      <c r="J135" s="13"/>
      <c r="K135" s="51"/>
      <c r="L135" s="52"/>
      <c r="M135" s="13"/>
      <c r="N135" s="51"/>
      <c r="O135" s="52"/>
      <c r="P135" s="13"/>
      <c r="Q135" s="51"/>
      <c r="R135" s="52"/>
      <c r="S135" s="13"/>
      <c r="T135" s="51"/>
      <c r="U135" s="52"/>
      <c r="V135" s="13"/>
      <c r="W135" s="51"/>
      <c r="X135" s="52"/>
      <c r="Y135" s="13"/>
      <c r="Z135" s="51"/>
      <c r="AA135" s="54"/>
      <c r="AB135" s="13"/>
      <c r="AC135" s="55"/>
      <c r="AD135" s="52"/>
      <c r="AE135" s="13"/>
      <c r="AF135" s="51"/>
      <c r="AG135" s="52"/>
      <c r="AH135" s="13"/>
      <c r="AI135" s="51"/>
    </row>
    <row r="136" spans="1:35" s="67" customFormat="1" ht="19.899999999999999" customHeight="1" collapsed="1">
      <c r="A136" s="62">
        <v>16</v>
      </c>
      <c r="B136" s="77" t="s">
        <v>37</v>
      </c>
      <c r="C136" s="72">
        <v>2</v>
      </c>
      <c r="D136" s="65">
        <v>16</v>
      </c>
      <c r="E136" s="82">
        <v>11.52</v>
      </c>
      <c r="F136" s="72">
        <v>1</v>
      </c>
      <c r="G136" s="63">
        <v>15</v>
      </c>
      <c r="H136" s="73">
        <v>11.52</v>
      </c>
      <c r="I136" s="72"/>
      <c r="J136" s="63"/>
      <c r="K136" s="73"/>
      <c r="L136" s="72"/>
      <c r="M136" s="63"/>
      <c r="N136" s="73"/>
      <c r="O136" s="72"/>
      <c r="P136" s="63"/>
      <c r="Q136" s="73"/>
      <c r="R136" s="72"/>
      <c r="S136" s="63"/>
      <c r="T136" s="73"/>
      <c r="U136" s="72"/>
      <c r="V136" s="63"/>
      <c r="W136" s="73"/>
      <c r="X136" s="72"/>
      <c r="Y136" s="63"/>
      <c r="Z136" s="73"/>
      <c r="AA136" s="71"/>
      <c r="AB136" s="63"/>
      <c r="AC136" s="69"/>
      <c r="AD136" s="72"/>
      <c r="AE136" s="63"/>
      <c r="AF136" s="73"/>
      <c r="AG136" s="72"/>
      <c r="AH136" s="63"/>
      <c r="AI136" s="73"/>
    </row>
    <row r="137" spans="1:35" ht="19.899999999999999" hidden="1" customHeight="1" outlineLevel="1">
      <c r="A137" s="89">
        <v>1</v>
      </c>
      <c r="B137" s="90" t="s">
        <v>139</v>
      </c>
      <c r="C137" s="52">
        <v>1</v>
      </c>
      <c r="D137" s="53">
        <v>10</v>
      </c>
      <c r="E137" s="50">
        <v>7.12</v>
      </c>
      <c r="F137" s="52">
        <v>1</v>
      </c>
      <c r="G137" s="13">
        <v>10</v>
      </c>
      <c r="H137" s="51">
        <v>7.12</v>
      </c>
      <c r="I137" s="52"/>
      <c r="J137" s="13"/>
      <c r="K137" s="51"/>
      <c r="L137" s="52"/>
      <c r="M137" s="13"/>
      <c r="N137" s="51"/>
      <c r="O137" s="52"/>
      <c r="P137" s="13"/>
      <c r="Q137" s="51"/>
      <c r="R137" s="52"/>
      <c r="S137" s="13"/>
      <c r="T137" s="51"/>
      <c r="U137" s="52"/>
      <c r="V137" s="13"/>
      <c r="W137" s="51"/>
      <c r="X137" s="52"/>
      <c r="Y137" s="13"/>
      <c r="Z137" s="51"/>
      <c r="AA137" s="54"/>
      <c r="AB137" s="13"/>
      <c r="AC137" s="55"/>
      <c r="AD137" s="52"/>
      <c r="AE137" s="13"/>
      <c r="AF137" s="51"/>
      <c r="AG137" s="52"/>
      <c r="AH137" s="13"/>
      <c r="AI137" s="51"/>
    </row>
    <row r="138" spans="1:35" ht="19.899999999999999" hidden="1" customHeight="1" outlineLevel="1">
      <c r="A138" s="89">
        <v>2</v>
      </c>
      <c r="B138" s="90" t="s">
        <v>137</v>
      </c>
      <c r="C138" s="52">
        <v>1</v>
      </c>
      <c r="D138" s="53">
        <v>6</v>
      </c>
      <c r="E138" s="50">
        <v>4.4000000000000004</v>
      </c>
      <c r="F138" s="52">
        <v>1</v>
      </c>
      <c r="G138" s="13">
        <v>5</v>
      </c>
      <c r="H138" s="51">
        <v>4.4000000000000004</v>
      </c>
      <c r="I138" s="52"/>
      <c r="J138" s="13"/>
      <c r="K138" s="51"/>
      <c r="L138" s="52"/>
      <c r="M138" s="13"/>
      <c r="N138" s="51"/>
      <c r="O138" s="52"/>
      <c r="P138" s="13"/>
      <c r="Q138" s="51"/>
      <c r="R138" s="52"/>
      <c r="S138" s="13"/>
      <c r="T138" s="51"/>
      <c r="U138" s="52"/>
      <c r="V138" s="13"/>
      <c r="W138" s="51"/>
      <c r="X138" s="52"/>
      <c r="Y138" s="13"/>
      <c r="Z138" s="51"/>
      <c r="AA138" s="54"/>
      <c r="AB138" s="13"/>
      <c r="AC138" s="55"/>
      <c r="AD138" s="52"/>
      <c r="AE138" s="13"/>
      <c r="AF138" s="51"/>
      <c r="AG138" s="52"/>
      <c r="AH138" s="13"/>
      <c r="AI138" s="51"/>
    </row>
    <row r="139" spans="1:35" ht="19.899999999999999" customHeight="1" collapsed="1" thickBot="1">
      <c r="A139" s="284" t="s">
        <v>38</v>
      </c>
      <c r="B139" s="285"/>
      <c r="C139" s="78">
        <f>+C134+C136+C108+C122</f>
        <v>27</v>
      </c>
      <c r="D139" s="65">
        <f>+D134+D136+D108+D122</f>
        <v>179</v>
      </c>
      <c r="E139" s="82">
        <f>+E134+E136+E108+E122</f>
        <v>104.35</v>
      </c>
      <c r="F139" s="72">
        <f t="shared" ref="F139:AI139" si="18">+F136+F134+F122+F108</f>
        <v>14</v>
      </c>
      <c r="G139" s="63">
        <f t="shared" si="18"/>
        <v>91</v>
      </c>
      <c r="H139" s="73">
        <f t="shared" si="18"/>
        <v>52.07</v>
      </c>
      <c r="I139" s="72">
        <f t="shared" si="18"/>
        <v>0</v>
      </c>
      <c r="J139" s="63">
        <f t="shared" si="18"/>
        <v>0</v>
      </c>
      <c r="K139" s="73">
        <f t="shared" si="18"/>
        <v>0</v>
      </c>
      <c r="L139" s="72">
        <f t="shared" si="18"/>
        <v>0</v>
      </c>
      <c r="M139" s="63">
        <f t="shared" si="18"/>
        <v>0</v>
      </c>
      <c r="N139" s="73">
        <f t="shared" si="18"/>
        <v>0</v>
      </c>
      <c r="O139" s="72">
        <f t="shared" si="18"/>
        <v>1</v>
      </c>
      <c r="P139" s="63">
        <f t="shared" si="18"/>
        <v>1</v>
      </c>
      <c r="Q139" s="73">
        <f t="shared" si="18"/>
        <v>0.75</v>
      </c>
      <c r="R139" s="72">
        <f t="shared" si="18"/>
        <v>9</v>
      </c>
      <c r="S139" s="63">
        <f t="shared" si="18"/>
        <v>66</v>
      </c>
      <c r="T139" s="73">
        <f t="shared" si="18"/>
        <v>37.120000000000005</v>
      </c>
      <c r="U139" s="72">
        <f t="shared" si="18"/>
        <v>0</v>
      </c>
      <c r="V139" s="63">
        <f t="shared" si="18"/>
        <v>0</v>
      </c>
      <c r="W139" s="73">
        <f t="shared" si="18"/>
        <v>0</v>
      </c>
      <c r="X139" s="72">
        <f t="shared" si="18"/>
        <v>2</v>
      </c>
      <c r="Y139" s="63">
        <f t="shared" si="18"/>
        <v>14</v>
      </c>
      <c r="Z139" s="73">
        <f t="shared" si="18"/>
        <v>9.92</v>
      </c>
      <c r="AA139" s="71">
        <f t="shared" si="18"/>
        <v>0</v>
      </c>
      <c r="AB139" s="63">
        <f t="shared" si="18"/>
        <v>0</v>
      </c>
      <c r="AC139" s="69">
        <f t="shared" si="18"/>
        <v>0</v>
      </c>
      <c r="AD139" s="72">
        <f t="shared" si="18"/>
        <v>2</v>
      </c>
      <c r="AE139" s="63">
        <f t="shared" si="18"/>
        <v>6</v>
      </c>
      <c r="AF139" s="73">
        <f t="shared" si="18"/>
        <v>4.49</v>
      </c>
      <c r="AG139" s="72">
        <f t="shared" si="18"/>
        <v>0</v>
      </c>
      <c r="AH139" s="63">
        <f t="shared" si="18"/>
        <v>0</v>
      </c>
      <c r="AI139" s="73">
        <f t="shared" si="18"/>
        <v>0</v>
      </c>
    </row>
    <row r="140" spans="1:35" ht="19.899999999999999" customHeight="1" thickBot="1">
      <c r="A140" s="280" t="s">
        <v>39</v>
      </c>
      <c r="B140" s="281"/>
      <c r="C140" s="79">
        <f t="shared" ref="C140:AI140" si="19">+C139+C107+C74+C39</f>
        <v>114</v>
      </c>
      <c r="D140" s="80">
        <f t="shared" si="19"/>
        <v>774</v>
      </c>
      <c r="E140" s="83">
        <f t="shared" si="19"/>
        <v>435.06</v>
      </c>
      <c r="F140" s="74">
        <f t="shared" si="19"/>
        <v>77</v>
      </c>
      <c r="G140" s="75">
        <f t="shared" si="19"/>
        <v>536</v>
      </c>
      <c r="H140" s="76">
        <f t="shared" si="19"/>
        <v>303.10000000000002</v>
      </c>
      <c r="I140" s="74">
        <f t="shared" si="19"/>
        <v>1</v>
      </c>
      <c r="J140" s="75">
        <f t="shared" si="19"/>
        <v>14</v>
      </c>
      <c r="K140" s="76">
        <f t="shared" si="19"/>
        <v>7.3</v>
      </c>
      <c r="L140" s="74">
        <f t="shared" si="19"/>
        <v>4</v>
      </c>
      <c r="M140" s="75">
        <f t="shared" si="19"/>
        <v>19</v>
      </c>
      <c r="N140" s="76">
        <f t="shared" si="19"/>
        <v>9.32</v>
      </c>
      <c r="O140" s="74">
        <f t="shared" si="19"/>
        <v>1</v>
      </c>
      <c r="P140" s="75">
        <f t="shared" si="19"/>
        <v>1</v>
      </c>
      <c r="Q140" s="76">
        <f t="shared" si="19"/>
        <v>0.75</v>
      </c>
      <c r="R140" s="74">
        <f t="shared" si="19"/>
        <v>9</v>
      </c>
      <c r="S140" s="75">
        <f t="shared" si="19"/>
        <v>66</v>
      </c>
      <c r="T140" s="76">
        <f t="shared" si="19"/>
        <v>37.120000000000005</v>
      </c>
      <c r="U140" s="74">
        <f t="shared" si="19"/>
        <v>2</v>
      </c>
      <c r="V140" s="75">
        <f t="shared" si="19"/>
        <v>2</v>
      </c>
      <c r="W140" s="76">
        <f t="shared" si="19"/>
        <v>0.96</v>
      </c>
      <c r="X140" s="74">
        <f t="shared" si="19"/>
        <v>9</v>
      </c>
      <c r="Y140" s="75">
        <f t="shared" si="19"/>
        <v>40</v>
      </c>
      <c r="Z140" s="76">
        <f t="shared" si="19"/>
        <v>24.47</v>
      </c>
      <c r="AA140" s="71">
        <f t="shared" si="19"/>
        <v>0</v>
      </c>
      <c r="AB140" s="63">
        <f t="shared" si="19"/>
        <v>3</v>
      </c>
      <c r="AC140" s="69">
        <f t="shared" si="19"/>
        <v>2.4</v>
      </c>
      <c r="AD140" s="74">
        <f t="shared" si="19"/>
        <v>20</v>
      </c>
      <c r="AE140" s="75">
        <f t="shared" si="19"/>
        <v>82</v>
      </c>
      <c r="AF140" s="76">
        <f t="shared" si="19"/>
        <v>44.34</v>
      </c>
      <c r="AG140" s="74">
        <f t="shared" si="19"/>
        <v>1</v>
      </c>
      <c r="AH140" s="75">
        <f t="shared" si="19"/>
        <v>3</v>
      </c>
      <c r="AI140" s="76">
        <f t="shared" si="19"/>
        <v>2.5</v>
      </c>
    </row>
  </sheetData>
  <mergeCells count="24">
    <mergeCell ref="A1:AI2"/>
    <mergeCell ref="A3:AI3"/>
    <mergeCell ref="C5:E6"/>
    <mergeCell ref="V4:W4"/>
    <mergeCell ref="A5:A7"/>
    <mergeCell ref="B5:B7"/>
    <mergeCell ref="AG6:AI6"/>
    <mergeCell ref="F5:AI5"/>
    <mergeCell ref="AD6:AF6"/>
    <mergeCell ref="AG4:AI4"/>
    <mergeCell ref="F6:H6"/>
    <mergeCell ref="I6:K6"/>
    <mergeCell ref="L6:N6"/>
    <mergeCell ref="O6:Q6"/>
    <mergeCell ref="R6:T6"/>
    <mergeCell ref="U6:W6"/>
    <mergeCell ref="X6:Z6"/>
    <mergeCell ref="AA6:AC6"/>
    <mergeCell ref="S4:T4"/>
    <mergeCell ref="A140:B140"/>
    <mergeCell ref="A39:B39"/>
    <mergeCell ref="A74:B74"/>
    <mergeCell ref="A107:B107"/>
    <mergeCell ref="A139:B139"/>
  </mergeCells>
  <pageMargins left="0.31496062992125984" right="0.19685039370078741" top="0.74803149606299213" bottom="0.36" header="0.31496062992125984" footer="0.31496062992125984"/>
  <pageSetup paperSize="9" scale="82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topLeftCell="A13" workbookViewId="0">
      <selection activeCell="O13" sqref="O13"/>
    </sheetView>
  </sheetViews>
  <sheetFormatPr defaultColWidth="8" defaultRowHeight="15.75"/>
  <cols>
    <col min="1" max="1" width="4.375" style="1" customWidth="1"/>
    <col min="2" max="2" width="20.375" style="2" customWidth="1"/>
    <col min="3" max="5" width="7.625" style="2" customWidth="1"/>
    <col min="6" max="7" width="7.625" style="1" customWidth="1"/>
    <col min="8" max="9" width="8.375" style="1" customWidth="1"/>
    <col min="10" max="13" width="7.625" style="1" customWidth="1"/>
    <col min="14" max="16384" width="8" style="1"/>
  </cols>
  <sheetData>
    <row r="1" spans="1:14" ht="15.75" customHeight="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2" spans="1:14" ht="15.75" customHeigh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 ht="20.25">
      <c r="A3" s="245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4" ht="19.5" thickBot="1">
      <c r="G4" s="301"/>
      <c r="H4" s="301"/>
      <c r="I4" s="2"/>
      <c r="M4" s="302">
        <v>44728</v>
      </c>
      <c r="N4" s="302"/>
    </row>
    <row r="5" spans="1:14" ht="16.5" thickBot="1">
      <c r="A5" s="267" t="s">
        <v>2</v>
      </c>
      <c r="B5" s="270" t="s">
        <v>3</v>
      </c>
      <c r="C5" s="246" t="s">
        <v>151</v>
      </c>
      <c r="D5" s="247"/>
      <c r="E5" s="247"/>
      <c r="F5" s="247"/>
      <c r="G5" s="247"/>
      <c r="H5" s="247"/>
      <c r="I5" s="303"/>
      <c r="J5" s="304" t="s">
        <v>152</v>
      </c>
      <c r="K5" s="305" t="s">
        <v>153</v>
      </c>
      <c r="L5" s="305" t="s">
        <v>154</v>
      </c>
      <c r="M5" s="306" t="s">
        <v>155</v>
      </c>
      <c r="N5" s="307" t="s">
        <v>156</v>
      </c>
    </row>
    <row r="6" spans="1:14" s="2" customFormat="1" ht="31.5" customHeight="1">
      <c r="A6" s="268"/>
      <c r="B6" s="271"/>
      <c r="C6" s="309" t="s">
        <v>157</v>
      </c>
      <c r="D6" s="310"/>
      <c r="E6" s="311" t="s">
        <v>40</v>
      </c>
      <c r="F6" s="312"/>
      <c r="G6" s="309" t="s">
        <v>158</v>
      </c>
      <c r="H6" s="313"/>
      <c r="I6" s="314" t="s">
        <v>159</v>
      </c>
      <c r="J6" s="304"/>
      <c r="K6" s="305"/>
      <c r="L6" s="305"/>
      <c r="M6" s="306"/>
      <c r="N6" s="308"/>
    </row>
    <row r="7" spans="1:14" s="2" customFormat="1" ht="32.25" thickBot="1">
      <c r="A7" s="269"/>
      <c r="B7" s="272"/>
      <c r="C7" s="132" t="s">
        <v>17</v>
      </c>
      <c r="D7" s="133" t="s">
        <v>160</v>
      </c>
      <c r="E7" s="134" t="s">
        <v>17</v>
      </c>
      <c r="F7" s="135" t="s">
        <v>160</v>
      </c>
      <c r="G7" s="132" t="s">
        <v>17</v>
      </c>
      <c r="H7" s="135" t="s">
        <v>160</v>
      </c>
      <c r="I7" s="315"/>
      <c r="J7" s="304"/>
      <c r="K7" s="305"/>
      <c r="L7" s="305"/>
      <c r="M7" s="306"/>
      <c r="N7" s="308"/>
    </row>
    <row r="8" spans="1:14">
      <c r="A8" s="136">
        <v>1</v>
      </c>
      <c r="B8" s="137" t="s">
        <v>19</v>
      </c>
      <c r="C8" s="138">
        <v>85</v>
      </c>
      <c r="D8" s="139">
        <v>47.12</v>
      </c>
      <c r="E8" s="140">
        <v>85</v>
      </c>
      <c r="F8" s="141">
        <f>47.62-0.5</f>
        <v>47.12</v>
      </c>
      <c r="G8" s="142">
        <f>+C8-E8</f>
        <v>0</v>
      </c>
      <c r="H8" s="143">
        <f>+D8-F8</f>
        <v>0</v>
      </c>
      <c r="I8" s="144">
        <f t="shared" ref="I8:I26" si="0">+F8*100/D8</f>
        <v>100</v>
      </c>
      <c r="J8" s="145">
        <v>120</v>
      </c>
      <c r="K8" s="146">
        <v>87</v>
      </c>
      <c r="L8" s="147">
        <f>+K8-J8</f>
        <v>-33</v>
      </c>
      <c r="M8" s="148">
        <v>0</v>
      </c>
      <c r="N8" s="7">
        <v>0</v>
      </c>
    </row>
    <row r="9" spans="1:14">
      <c r="A9" s="149">
        <v>2</v>
      </c>
      <c r="B9" s="150" t="s">
        <v>20</v>
      </c>
      <c r="C9" s="151">
        <v>65</v>
      </c>
      <c r="D9" s="50">
        <f>35.72+0.56</f>
        <v>36.28</v>
      </c>
      <c r="E9" s="152">
        <f>55+1+2+2+5-10-5+4+11</f>
        <v>65</v>
      </c>
      <c r="F9" s="153">
        <f>8.78+12.08+0.4+2.27+0.5+1.6+1.94+3.37-1.63+2.2+4.77</f>
        <v>36.28</v>
      </c>
      <c r="G9" s="154">
        <f t="shared" ref="G9:H11" si="1">+C9-E9</f>
        <v>0</v>
      </c>
      <c r="H9" s="155">
        <f t="shared" si="1"/>
        <v>0</v>
      </c>
      <c r="I9" s="156">
        <f t="shared" si="0"/>
        <v>100</v>
      </c>
      <c r="J9" s="157">
        <v>110</v>
      </c>
      <c r="K9" s="158">
        <v>99.070000000000007</v>
      </c>
      <c r="L9" s="159">
        <f>+K9-J9</f>
        <v>-10.929999999999993</v>
      </c>
      <c r="M9" s="148">
        <v>0</v>
      </c>
      <c r="N9" s="12">
        <v>0</v>
      </c>
    </row>
    <row r="10" spans="1:14">
      <c r="A10" s="149">
        <v>3</v>
      </c>
      <c r="B10" s="150" t="s">
        <v>21</v>
      </c>
      <c r="C10" s="160">
        <v>10</v>
      </c>
      <c r="D10" s="161">
        <v>5.44</v>
      </c>
      <c r="E10" s="162">
        <v>10</v>
      </c>
      <c r="F10" s="163">
        <f>4.83+0.61</f>
        <v>5.44</v>
      </c>
      <c r="G10" s="164">
        <f t="shared" si="1"/>
        <v>0</v>
      </c>
      <c r="H10" s="165">
        <f t="shared" si="1"/>
        <v>0</v>
      </c>
      <c r="I10" s="156">
        <f t="shared" si="0"/>
        <v>99.999999999999986</v>
      </c>
      <c r="J10" s="157" t="s">
        <v>161</v>
      </c>
      <c r="K10" s="166" t="s">
        <v>161</v>
      </c>
      <c r="L10" s="166" t="s">
        <v>161</v>
      </c>
      <c r="M10" s="167" t="s">
        <v>161</v>
      </c>
      <c r="N10" s="12" t="s">
        <v>161</v>
      </c>
    </row>
    <row r="11" spans="1:14" ht="16.5" thickBot="1">
      <c r="A11" s="168">
        <v>4</v>
      </c>
      <c r="B11" s="169" t="s">
        <v>22</v>
      </c>
      <c r="C11" s="151">
        <v>11</v>
      </c>
      <c r="D11" s="50">
        <f>3.96+0.81+0.4</f>
        <v>5.17</v>
      </c>
      <c r="E11" s="152">
        <v>11</v>
      </c>
      <c r="F11" s="153">
        <f>2+0.5+1.46+0.81+0.4</f>
        <v>5.17</v>
      </c>
      <c r="G11" s="164">
        <f t="shared" si="1"/>
        <v>0</v>
      </c>
      <c r="H11" s="155">
        <f t="shared" si="1"/>
        <v>0</v>
      </c>
      <c r="I11" s="156">
        <f t="shared" si="0"/>
        <v>100</v>
      </c>
      <c r="J11" s="170" t="s">
        <v>161</v>
      </c>
      <c r="K11" s="171" t="s">
        <v>161</v>
      </c>
      <c r="L11" s="171" t="s">
        <v>161</v>
      </c>
      <c r="M11" s="172" t="s">
        <v>161</v>
      </c>
      <c r="N11" s="16" t="s">
        <v>161</v>
      </c>
    </row>
    <row r="12" spans="1:14" ht="16.5" thickBot="1">
      <c r="A12" s="258" t="s">
        <v>23</v>
      </c>
      <c r="B12" s="259"/>
      <c r="C12" s="173">
        <f t="shared" ref="C12:H12" si="2">+C10+C11+C9+C8</f>
        <v>171</v>
      </c>
      <c r="D12" s="174">
        <f t="shared" si="2"/>
        <v>94.009999999999991</v>
      </c>
      <c r="E12" s="175">
        <f t="shared" si="2"/>
        <v>171</v>
      </c>
      <c r="F12" s="176">
        <f t="shared" si="2"/>
        <v>94.009999999999991</v>
      </c>
      <c r="G12" s="173">
        <f t="shared" si="2"/>
        <v>0</v>
      </c>
      <c r="H12" s="177">
        <f t="shared" si="2"/>
        <v>0</v>
      </c>
      <c r="I12" s="178">
        <f>+F12*100/D12</f>
        <v>100.00000000000001</v>
      </c>
      <c r="J12" s="179">
        <f>+J9+J8</f>
        <v>230</v>
      </c>
      <c r="K12" s="180">
        <f t="shared" ref="K12:N12" si="3">+K9+K8</f>
        <v>186.07</v>
      </c>
      <c r="L12" s="180">
        <f t="shared" si="3"/>
        <v>-43.929999999999993</v>
      </c>
      <c r="M12" s="181">
        <f t="shared" si="3"/>
        <v>0</v>
      </c>
      <c r="N12" s="19">
        <f t="shared" si="3"/>
        <v>0</v>
      </c>
    </row>
    <row r="13" spans="1:14">
      <c r="A13" s="136">
        <v>5</v>
      </c>
      <c r="B13" s="137" t="s">
        <v>24</v>
      </c>
      <c r="C13" s="182">
        <f>105-10-11-10</f>
        <v>74</v>
      </c>
      <c r="D13" s="183">
        <f>59.99-11.6</f>
        <v>48.39</v>
      </c>
      <c r="E13" s="140">
        <v>69</v>
      </c>
      <c r="F13" s="141">
        <f>62.28-4.83-5.17-6.32</f>
        <v>45.96</v>
      </c>
      <c r="G13" s="164">
        <f t="shared" ref="G13:H16" si="4">+C13-E13</f>
        <v>5</v>
      </c>
      <c r="H13" s="184">
        <f t="shared" si="4"/>
        <v>2.4299999999999997</v>
      </c>
      <c r="I13" s="185">
        <f t="shared" si="0"/>
        <v>94.978301301921888</v>
      </c>
      <c r="J13" s="145">
        <v>159</v>
      </c>
      <c r="K13" s="146">
        <v>188</v>
      </c>
      <c r="L13" s="186">
        <f>+K13-J13</f>
        <v>29</v>
      </c>
      <c r="M13" s="148">
        <v>0</v>
      </c>
      <c r="N13" s="7">
        <v>0</v>
      </c>
    </row>
    <row r="14" spans="1:14">
      <c r="A14" s="149">
        <v>6</v>
      </c>
      <c r="B14" s="150" t="s">
        <v>25</v>
      </c>
      <c r="C14" s="151">
        <f>92-13</f>
        <v>79</v>
      </c>
      <c r="D14" s="50">
        <f>59.99-8.61</f>
        <v>51.38</v>
      </c>
      <c r="E14" s="152">
        <f>81+4+3-13</f>
        <v>75</v>
      </c>
      <c r="F14" s="153">
        <f>51.99+3.49+1.86-8.61</f>
        <v>48.730000000000004</v>
      </c>
      <c r="G14" s="164">
        <f t="shared" si="4"/>
        <v>4</v>
      </c>
      <c r="H14" s="187">
        <f t="shared" si="4"/>
        <v>2.6499999999999986</v>
      </c>
      <c r="I14" s="188">
        <f t="shared" si="0"/>
        <v>94.842351109381084</v>
      </c>
      <c r="J14" s="157">
        <v>120</v>
      </c>
      <c r="K14" s="158">
        <v>107.6</v>
      </c>
      <c r="L14" s="159">
        <f>+K14-J14</f>
        <v>-12.400000000000006</v>
      </c>
      <c r="M14" s="148">
        <v>0</v>
      </c>
      <c r="N14" s="12">
        <v>0</v>
      </c>
    </row>
    <row r="15" spans="1:14">
      <c r="A15" s="189">
        <v>7</v>
      </c>
      <c r="B15" s="190" t="s">
        <v>26</v>
      </c>
      <c r="C15" s="160">
        <v>21</v>
      </c>
      <c r="D15" s="191">
        <f>3.37+8.81</f>
        <v>12.18</v>
      </c>
      <c r="E15" s="162">
        <f>8+13</f>
        <v>21</v>
      </c>
      <c r="F15" s="192">
        <f>3+1.3-0.93+8.81</f>
        <v>12.18</v>
      </c>
      <c r="G15" s="164">
        <f t="shared" si="4"/>
        <v>0</v>
      </c>
      <c r="H15" s="187">
        <f t="shared" si="4"/>
        <v>0</v>
      </c>
      <c r="I15" s="193">
        <f t="shared" si="0"/>
        <v>100</v>
      </c>
      <c r="J15" s="157" t="s">
        <v>161</v>
      </c>
      <c r="K15" s="166" t="s">
        <v>161</v>
      </c>
      <c r="L15" s="166" t="s">
        <v>161</v>
      </c>
      <c r="M15" s="167" t="s">
        <v>161</v>
      </c>
      <c r="N15" s="12" t="s">
        <v>161</v>
      </c>
    </row>
    <row r="16" spans="1:14" ht="16.5" thickBot="1">
      <c r="A16" s="194">
        <v>8</v>
      </c>
      <c r="B16" s="195" t="s">
        <v>27</v>
      </c>
      <c r="C16" s="160">
        <v>8</v>
      </c>
      <c r="D16" s="161">
        <f>1+3.5</f>
        <v>4.5</v>
      </c>
      <c r="E16" s="162">
        <v>8</v>
      </c>
      <c r="F16" s="163">
        <f>1+3.5</f>
        <v>4.5</v>
      </c>
      <c r="G16" s="164">
        <f t="shared" si="4"/>
        <v>0</v>
      </c>
      <c r="H16" s="165">
        <f t="shared" si="4"/>
        <v>0</v>
      </c>
      <c r="I16" s="156">
        <f t="shared" si="0"/>
        <v>100</v>
      </c>
      <c r="J16" s="170" t="s">
        <v>161</v>
      </c>
      <c r="K16" s="171" t="s">
        <v>161</v>
      </c>
      <c r="L16" s="171" t="s">
        <v>161</v>
      </c>
      <c r="M16" s="172" t="s">
        <v>161</v>
      </c>
      <c r="N16" s="16" t="s">
        <v>161</v>
      </c>
    </row>
    <row r="17" spans="1:14" ht="16.5" thickBot="1">
      <c r="A17" s="260" t="s">
        <v>28</v>
      </c>
      <c r="B17" s="316"/>
      <c r="C17" s="173">
        <f t="shared" ref="C17:H17" si="5">+C15+C16+C13+C14</f>
        <v>182</v>
      </c>
      <c r="D17" s="196">
        <f t="shared" si="5"/>
        <v>116.44999999999999</v>
      </c>
      <c r="E17" s="175">
        <f t="shared" si="5"/>
        <v>173</v>
      </c>
      <c r="F17" s="197">
        <f t="shared" si="5"/>
        <v>111.37</v>
      </c>
      <c r="G17" s="173">
        <f t="shared" si="5"/>
        <v>9</v>
      </c>
      <c r="H17" s="198">
        <f t="shared" si="5"/>
        <v>5.0799999999999983</v>
      </c>
      <c r="I17" s="199">
        <f>+F17*100/D17</f>
        <v>95.63761270931731</v>
      </c>
      <c r="J17" s="179">
        <f>+J14+J13</f>
        <v>279</v>
      </c>
      <c r="K17" s="180">
        <f t="shared" ref="K17:N17" si="6">+K14+K13</f>
        <v>295.60000000000002</v>
      </c>
      <c r="L17" s="180">
        <f t="shared" si="6"/>
        <v>16.599999999999994</v>
      </c>
      <c r="M17" s="181">
        <f t="shared" si="6"/>
        <v>0</v>
      </c>
      <c r="N17" s="19">
        <f t="shared" si="6"/>
        <v>0</v>
      </c>
    </row>
    <row r="18" spans="1:14">
      <c r="A18" s="200">
        <v>9</v>
      </c>
      <c r="B18" s="137" t="s">
        <v>29</v>
      </c>
      <c r="C18" s="182">
        <f>164-65-13</f>
        <v>86</v>
      </c>
      <c r="D18" s="183">
        <f>82.39-36.28-8.81</f>
        <v>37.299999999999997</v>
      </c>
      <c r="E18" s="201">
        <f>74+3</f>
        <v>77</v>
      </c>
      <c r="F18" s="202">
        <f>30.46+2.5</f>
        <v>32.96</v>
      </c>
      <c r="G18" s="142">
        <f t="shared" ref="G18:H21" si="7">+C18-E18</f>
        <v>9</v>
      </c>
      <c r="H18" s="184">
        <f t="shared" si="7"/>
        <v>4.3399999999999963</v>
      </c>
      <c r="I18" s="185">
        <f t="shared" si="0"/>
        <v>88.364611260053621</v>
      </c>
      <c r="J18" s="145">
        <v>161</v>
      </c>
      <c r="K18" s="146">
        <v>172</v>
      </c>
      <c r="L18" s="186">
        <f>+K18-J18</f>
        <v>11</v>
      </c>
      <c r="M18" s="148">
        <v>0</v>
      </c>
      <c r="N18" s="7">
        <v>0</v>
      </c>
    </row>
    <row r="19" spans="1:14">
      <c r="A19" s="203">
        <v>10</v>
      </c>
      <c r="B19" s="150" t="s">
        <v>30</v>
      </c>
      <c r="C19" s="151">
        <v>125</v>
      </c>
      <c r="D19" s="204">
        <v>66.08</v>
      </c>
      <c r="E19" s="205">
        <f>58+23+9</f>
        <v>90</v>
      </c>
      <c r="F19" s="206">
        <f>28.8+11.18+4.23</f>
        <v>44.210000000000008</v>
      </c>
      <c r="G19" s="142">
        <f t="shared" si="7"/>
        <v>35</v>
      </c>
      <c r="H19" s="207">
        <f t="shared" si="7"/>
        <v>21.86999999999999</v>
      </c>
      <c r="I19" s="188">
        <f t="shared" si="0"/>
        <v>66.903753026634405</v>
      </c>
      <c r="J19" s="157">
        <v>127</v>
      </c>
      <c r="K19" s="158">
        <v>88</v>
      </c>
      <c r="L19" s="159">
        <f>+K19-J19</f>
        <v>-39</v>
      </c>
      <c r="M19" s="148">
        <v>0</v>
      </c>
      <c r="N19" s="12">
        <v>0</v>
      </c>
    </row>
    <row r="20" spans="1:14">
      <c r="A20" s="203">
        <v>11</v>
      </c>
      <c r="B20" s="150" t="s">
        <v>31</v>
      </c>
      <c r="C20" s="151">
        <f>12+11</f>
        <v>23</v>
      </c>
      <c r="D20" s="50">
        <f>7.05+7.18</f>
        <v>14.23</v>
      </c>
      <c r="E20" s="152">
        <f>11+10</f>
        <v>21</v>
      </c>
      <c r="F20" s="153">
        <f>4.32+2+7.18-0.74</f>
        <v>12.76</v>
      </c>
      <c r="G20" s="142">
        <f t="shared" si="7"/>
        <v>2</v>
      </c>
      <c r="H20" s="207">
        <f t="shared" si="7"/>
        <v>1.4700000000000006</v>
      </c>
      <c r="I20" s="188">
        <f t="shared" si="0"/>
        <v>89.669711876317635</v>
      </c>
      <c r="J20" s="157" t="s">
        <v>161</v>
      </c>
      <c r="K20" s="158" t="s">
        <v>161</v>
      </c>
      <c r="L20" s="158" t="s">
        <v>161</v>
      </c>
      <c r="M20" s="208" t="s">
        <v>161</v>
      </c>
      <c r="N20" s="12" t="s">
        <v>161</v>
      </c>
    </row>
    <row r="21" spans="1:14" ht="16.5" thickBot="1">
      <c r="A21" s="209">
        <v>12</v>
      </c>
      <c r="B21" s="195" t="s">
        <v>32</v>
      </c>
      <c r="C21" s="160">
        <v>12</v>
      </c>
      <c r="D21" s="161">
        <v>8.6</v>
      </c>
      <c r="E21" s="210">
        <v>12</v>
      </c>
      <c r="F21" s="211">
        <v>8.6</v>
      </c>
      <c r="G21" s="142">
        <f t="shared" si="7"/>
        <v>0</v>
      </c>
      <c r="H21" s="165">
        <f t="shared" si="7"/>
        <v>0</v>
      </c>
      <c r="I21" s="156">
        <f t="shared" si="0"/>
        <v>100</v>
      </c>
      <c r="J21" s="170" t="s">
        <v>161</v>
      </c>
      <c r="K21" s="212" t="s">
        <v>161</v>
      </c>
      <c r="L21" s="212" t="s">
        <v>161</v>
      </c>
      <c r="M21" s="213" t="s">
        <v>161</v>
      </c>
      <c r="N21" s="214" t="s">
        <v>161</v>
      </c>
    </row>
    <row r="22" spans="1:14" ht="16.5" thickBot="1">
      <c r="A22" s="262" t="s">
        <v>33</v>
      </c>
      <c r="B22" s="263"/>
      <c r="C22" s="173">
        <f t="shared" ref="C22:H22" si="8">+C20+C19+C18+C21</f>
        <v>246</v>
      </c>
      <c r="D22" s="174">
        <f t="shared" si="8"/>
        <v>126.21</v>
      </c>
      <c r="E22" s="175">
        <f t="shared" si="8"/>
        <v>200</v>
      </c>
      <c r="F22" s="197">
        <f t="shared" si="8"/>
        <v>98.53</v>
      </c>
      <c r="G22" s="173">
        <f t="shared" si="8"/>
        <v>46</v>
      </c>
      <c r="H22" s="198">
        <f t="shared" si="8"/>
        <v>27.679999999999986</v>
      </c>
      <c r="I22" s="199">
        <f>+F22*100/D22</f>
        <v>78.068298866967751</v>
      </c>
      <c r="J22" s="179">
        <f>+J19+J18</f>
        <v>288</v>
      </c>
      <c r="K22" s="180">
        <f t="shared" ref="K22:N22" si="9">+K19+K18</f>
        <v>260</v>
      </c>
      <c r="L22" s="180">
        <f t="shared" si="9"/>
        <v>-28</v>
      </c>
      <c r="M22" s="181">
        <f t="shared" si="9"/>
        <v>0</v>
      </c>
      <c r="N22" s="19">
        <f t="shared" si="9"/>
        <v>0</v>
      </c>
    </row>
    <row r="23" spans="1:14">
      <c r="A23" s="149">
        <v>13</v>
      </c>
      <c r="B23" s="150" t="s">
        <v>34</v>
      </c>
      <c r="C23" s="151">
        <f>123-11-8</f>
        <v>104</v>
      </c>
      <c r="D23" s="50">
        <f>67.76-6.44-4.5</f>
        <v>56.820000000000007</v>
      </c>
      <c r="E23" s="152">
        <v>102</v>
      </c>
      <c r="F23" s="153">
        <f>67.02-6.44-4.5</f>
        <v>56.08</v>
      </c>
      <c r="G23" s="142">
        <f t="shared" ref="G23:H26" si="10">+C23-E23</f>
        <v>2</v>
      </c>
      <c r="H23" s="187">
        <f t="shared" si="10"/>
        <v>0.74000000000000909</v>
      </c>
      <c r="I23" s="185">
        <f t="shared" si="0"/>
        <v>98.697641675466372</v>
      </c>
      <c r="J23" s="145">
        <v>147</v>
      </c>
      <c r="K23" s="146">
        <v>55.16</v>
      </c>
      <c r="L23" s="186">
        <f>+K23-J23</f>
        <v>-91.84</v>
      </c>
      <c r="M23" s="148">
        <v>0</v>
      </c>
      <c r="N23" s="7">
        <v>0</v>
      </c>
    </row>
    <row r="24" spans="1:14">
      <c r="A24" s="215">
        <v>14</v>
      </c>
      <c r="B24" s="216" t="s">
        <v>35</v>
      </c>
      <c r="C24" s="182">
        <v>67</v>
      </c>
      <c r="D24" s="183">
        <f>49.66-2.6-8.6-0.61</f>
        <v>37.849999999999994</v>
      </c>
      <c r="E24" s="201">
        <v>67</v>
      </c>
      <c r="F24" s="202">
        <f>49.66-2.6-8.6-0.61</f>
        <v>37.849999999999994</v>
      </c>
      <c r="G24" s="142">
        <f t="shared" si="10"/>
        <v>0</v>
      </c>
      <c r="H24" s="207">
        <f t="shared" si="10"/>
        <v>0</v>
      </c>
      <c r="I24" s="193">
        <f t="shared" si="0"/>
        <v>100</v>
      </c>
      <c r="J24" s="157">
        <v>142</v>
      </c>
      <c r="K24" s="158">
        <v>92</v>
      </c>
      <c r="L24" s="159">
        <f>+K24-J24</f>
        <v>-50</v>
      </c>
      <c r="M24" s="148">
        <v>0</v>
      </c>
      <c r="N24" s="12">
        <v>0</v>
      </c>
    </row>
    <row r="25" spans="1:14">
      <c r="A25" s="149">
        <v>15</v>
      </c>
      <c r="B25" s="150" t="s">
        <v>36</v>
      </c>
      <c r="C25" s="151">
        <v>4</v>
      </c>
      <c r="D25" s="50">
        <v>2.6</v>
      </c>
      <c r="E25" s="152">
        <v>4</v>
      </c>
      <c r="F25" s="153">
        <f>4*0.65</f>
        <v>2.6</v>
      </c>
      <c r="G25" s="142">
        <f t="shared" si="10"/>
        <v>0</v>
      </c>
      <c r="H25" s="207">
        <f t="shared" si="10"/>
        <v>0</v>
      </c>
      <c r="I25" s="193">
        <f t="shared" si="0"/>
        <v>100</v>
      </c>
      <c r="J25" s="157" t="s">
        <v>161</v>
      </c>
      <c r="K25" s="166" t="s">
        <v>161</v>
      </c>
      <c r="L25" s="166" t="s">
        <v>161</v>
      </c>
      <c r="M25" s="167" t="s">
        <v>161</v>
      </c>
      <c r="N25" s="12" t="s">
        <v>161</v>
      </c>
    </row>
    <row r="26" spans="1:14" ht="16.5" thickBot="1">
      <c r="A26" s="149">
        <v>16</v>
      </c>
      <c r="B26" s="150" t="s">
        <v>37</v>
      </c>
      <c r="C26" s="151">
        <v>9</v>
      </c>
      <c r="D26" s="217">
        <v>6.3</v>
      </c>
      <c r="E26" s="152">
        <v>9</v>
      </c>
      <c r="F26" s="218">
        <v>6.3</v>
      </c>
      <c r="G26" s="142">
        <f t="shared" si="10"/>
        <v>0</v>
      </c>
      <c r="H26" s="187">
        <f t="shared" si="10"/>
        <v>0</v>
      </c>
      <c r="I26" s="193">
        <f t="shared" si="0"/>
        <v>100</v>
      </c>
      <c r="J26" s="157" t="s">
        <v>161</v>
      </c>
      <c r="K26" s="166" t="s">
        <v>161</v>
      </c>
      <c r="L26" s="166" t="s">
        <v>161</v>
      </c>
      <c r="M26" s="167" t="s">
        <v>161</v>
      </c>
      <c r="N26" s="219" t="s">
        <v>161</v>
      </c>
    </row>
    <row r="27" spans="1:14" ht="16.5" thickBot="1">
      <c r="A27" s="258" t="s">
        <v>38</v>
      </c>
      <c r="B27" s="259"/>
      <c r="C27" s="173">
        <f t="shared" ref="C27:H27" si="11">+C25+C26+C23+C24</f>
        <v>184</v>
      </c>
      <c r="D27" s="174">
        <f t="shared" si="11"/>
        <v>103.57000000000001</v>
      </c>
      <c r="E27" s="175">
        <f t="shared" si="11"/>
        <v>182</v>
      </c>
      <c r="F27" s="220">
        <f t="shared" si="11"/>
        <v>102.83</v>
      </c>
      <c r="G27" s="173">
        <f t="shared" si="11"/>
        <v>2</v>
      </c>
      <c r="H27" s="177">
        <f t="shared" si="11"/>
        <v>0.74000000000000909</v>
      </c>
      <c r="I27" s="199">
        <f>+F27*100/D27</f>
        <v>99.285507386308765</v>
      </c>
      <c r="J27" s="179">
        <f t="shared" ref="J27:N27" si="12">+J24+J23</f>
        <v>289</v>
      </c>
      <c r="K27" s="180">
        <f t="shared" si="12"/>
        <v>147.16</v>
      </c>
      <c r="L27" s="180">
        <f t="shared" si="12"/>
        <v>-141.84</v>
      </c>
      <c r="M27" s="181">
        <f t="shared" si="12"/>
        <v>0</v>
      </c>
      <c r="N27" s="19">
        <f t="shared" si="12"/>
        <v>0</v>
      </c>
    </row>
    <row r="28" spans="1:14" ht="16.5" thickBot="1">
      <c r="A28" s="246" t="s">
        <v>39</v>
      </c>
      <c r="B28" s="247"/>
      <c r="C28" s="173">
        <f t="shared" ref="C28:N28" si="13">+C27+C22+C17+C12</f>
        <v>783</v>
      </c>
      <c r="D28" s="221">
        <f t="shared" si="13"/>
        <v>440.24</v>
      </c>
      <c r="E28" s="173">
        <f t="shared" si="13"/>
        <v>726</v>
      </c>
      <c r="F28" s="222">
        <f t="shared" si="13"/>
        <v>406.74</v>
      </c>
      <c r="G28" s="173">
        <f t="shared" si="13"/>
        <v>57</v>
      </c>
      <c r="H28" s="177">
        <f t="shared" si="13"/>
        <v>33.499999999999993</v>
      </c>
      <c r="I28" s="223">
        <f>+F28*100/D28</f>
        <v>92.39051426494639</v>
      </c>
      <c r="J28" s="179">
        <f t="shared" si="13"/>
        <v>1086</v>
      </c>
      <c r="K28" s="224">
        <f t="shared" si="13"/>
        <v>888.82999999999993</v>
      </c>
      <c r="L28" s="224">
        <f t="shared" si="13"/>
        <v>-197.17000000000002</v>
      </c>
      <c r="M28" s="225">
        <f t="shared" si="13"/>
        <v>0</v>
      </c>
      <c r="N28" s="19">
        <f t="shared" si="13"/>
        <v>0</v>
      </c>
    </row>
    <row r="29" spans="1:14" hidden="1">
      <c r="D29" s="226"/>
      <c r="E29" s="227">
        <v>271</v>
      </c>
      <c r="F29" s="1">
        <v>123.99</v>
      </c>
      <c r="I29" s="228"/>
    </row>
    <row r="30" spans="1:14">
      <c r="D30" s="226"/>
      <c r="E30" s="227"/>
      <c r="F30" s="229"/>
      <c r="H30" s="230"/>
      <c r="I30" s="230"/>
    </row>
    <row r="31" spans="1:14">
      <c r="F31" s="229"/>
    </row>
  </sheetData>
  <mergeCells count="21">
    <mergeCell ref="A12:B12"/>
    <mergeCell ref="A17:B17"/>
    <mergeCell ref="A22:B22"/>
    <mergeCell ref="A27:B27"/>
    <mergeCell ref="A28:B28"/>
    <mergeCell ref="A1:N2"/>
    <mergeCell ref="A3:N3"/>
    <mergeCell ref="G4:H4"/>
    <mergeCell ref="M4:N4"/>
    <mergeCell ref="A5:A7"/>
    <mergeCell ref="B5:B7"/>
    <mergeCell ref="C5:I5"/>
    <mergeCell ref="J5:J7"/>
    <mergeCell ref="K5:K7"/>
    <mergeCell ref="L5:L7"/>
    <mergeCell ref="M5:M7"/>
    <mergeCell ref="N5:N7"/>
    <mergeCell ref="C6:D6"/>
    <mergeCell ref="E6:F6"/>
    <mergeCell ref="G6:H6"/>
    <mergeCell ref="I6:I7"/>
  </mergeCells>
  <conditionalFormatting sqref="K14">
    <cfRule type="cellIs" dxfId="9" priority="10" stopIfTrue="1" operator="lessThan">
      <formula>0</formula>
    </cfRule>
  </conditionalFormatting>
  <conditionalFormatting sqref="K24">
    <cfRule type="cellIs" dxfId="8" priority="9" stopIfTrue="1" operator="lessThan">
      <formula>0</formula>
    </cfRule>
  </conditionalFormatting>
  <conditionalFormatting sqref="K20:L20">
    <cfRule type="cellIs" dxfId="7" priority="7" stopIfTrue="1" operator="lessThan">
      <formula>0</formula>
    </cfRule>
  </conditionalFormatting>
  <conditionalFormatting sqref="K21:L21">
    <cfRule type="cellIs" dxfId="6" priority="8" stopIfTrue="1" operator="lessThan">
      <formula>0</formula>
    </cfRule>
  </conditionalFormatting>
  <conditionalFormatting sqref="K9">
    <cfRule type="cellIs" dxfId="5" priority="4" stopIfTrue="1" operator="lessThan">
      <formula>0</formula>
    </cfRule>
  </conditionalFormatting>
  <conditionalFormatting sqref="K18">
    <cfRule type="cellIs" dxfId="4" priority="6" stopIfTrue="1" operator="lessThan">
      <formula>0</formula>
    </cfRule>
  </conditionalFormatting>
  <conditionalFormatting sqref="K19">
    <cfRule type="cellIs" dxfId="3" priority="5" stopIfTrue="1" operator="lessThan">
      <formula>0</formula>
    </cfRule>
  </conditionalFormatting>
  <conditionalFormatting sqref="K13">
    <cfRule type="cellIs" dxfId="2" priority="3" stopIfTrue="1" operator="lessThan">
      <formula>0</formula>
    </cfRule>
  </conditionalFormatting>
  <conditionalFormatting sqref="K8">
    <cfRule type="cellIs" dxfId="1" priority="2" stopIfTrue="1" operator="lessThan">
      <formula>0</formula>
    </cfRule>
  </conditionalFormatting>
  <conditionalFormatting sqref="K2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Егис</vt:lpstr>
      <vt:lpstr>Размещение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2022-06-16T15:53:37Z</cp:lastPrinted>
  <dcterms:created xsi:type="dcterms:W3CDTF">2022-05-22T01:21:39Z</dcterms:created>
  <dcterms:modified xsi:type="dcterms:W3CDTF">2022-06-21T05:15:39Z</dcterms:modified>
</cp:coreProperties>
</file>