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коман" sheetId="1" r:id="rId1"/>
  </sheets>
  <calcPr calcId="124519"/>
</workbook>
</file>

<file path=xl/calcChain.xml><?xml version="1.0" encoding="utf-8"?>
<calcChain xmlns="http://schemas.openxmlformats.org/spreadsheetml/2006/main">
  <c r="M632" i="1"/>
  <c r="P630"/>
  <c r="N628"/>
  <c r="P628" s="1"/>
  <c r="N630"/>
  <c r="N629"/>
  <c r="P629" s="1"/>
  <c r="J630"/>
  <c r="J628"/>
  <c r="J629"/>
  <c r="K630"/>
  <c r="K629"/>
  <c r="K628"/>
  <c r="P632"/>
  <c r="N632"/>
  <c r="N631"/>
  <c r="P631" s="1"/>
  <c r="K634"/>
  <c r="N634" s="1"/>
  <c r="P634" s="1"/>
  <c r="K633"/>
  <c r="N633" s="1"/>
  <c r="P633" s="1"/>
  <c r="K632"/>
  <c r="K631"/>
  <c r="J634"/>
  <c r="J633"/>
  <c r="J632"/>
  <c r="J631"/>
  <c r="P635" l="1"/>
  <c r="K8"/>
  <c r="N8" s="1"/>
  <c r="N12" s="1"/>
  <c r="H12"/>
  <c r="I12"/>
  <c r="J12"/>
  <c r="K12"/>
  <c r="L12"/>
  <c r="M12"/>
  <c r="I14"/>
  <c r="I17" s="1"/>
  <c r="J14"/>
  <c r="K14"/>
  <c r="N14" s="1"/>
  <c r="I15"/>
  <c r="J15"/>
  <c r="K15"/>
  <c r="N15" s="1"/>
  <c r="I16"/>
  <c r="J16"/>
  <c r="K16"/>
  <c r="N16" s="1"/>
  <c r="H17"/>
  <c r="J17"/>
  <c r="L17"/>
  <c r="M17"/>
  <c r="H22"/>
  <c r="I22"/>
  <c r="I24" s="1"/>
  <c r="J22"/>
  <c r="K22"/>
  <c r="L22"/>
  <c r="M22"/>
  <c r="M24" s="1"/>
  <c r="N22"/>
  <c r="H24"/>
  <c r="J24"/>
  <c r="L24"/>
  <c r="I40"/>
  <c r="J40"/>
  <c r="K40" s="1"/>
  <c r="K42" s="1"/>
  <c r="M40"/>
  <c r="H42"/>
  <c r="I42"/>
  <c r="J42"/>
  <c r="L42"/>
  <c r="I44"/>
  <c r="J44"/>
  <c r="K44" s="1"/>
  <c r="I45"/>
  <c r="J45"/>
  <c r="K45" s="1"/>
  <c r="N45" s="1"/>
  <c r="N46"/>
  <c r="H48"/>
  <c r="I48"/>
  <c r="J48"/>
  <c r="L48"/>
  <c r="M48"/>
  <c r="I50"/>
  <c r="J50"/>
  <c r="K50" s="1"/>
  <c r="I51"/>
  <c r="J51"/>
  <c r="K51" s="1"/>
  <c r="N51" s="1"/>
  <c r="H53"/>
  <c r="I53"/>
  <c r="I55" s="1"/>
  <c r="L53"/>
  <c r="M53"/>
  <c r="H55"/>
  <c r="L55"/>
  <c r="K74"/>
  <c r="N74"/>
  <c r="N75"/>
  <c r="N76"/>
  <c r="N77"/>
  <c r="H79"/>
  <c r="I79"/>
  <c r="J79"/>
  <c r="K79"/>
  <c r="L79"/>
  <c r="M79"/>
  <c r="N79"/>
  <c r="N81"/>
  <c r="N82"/>
  <c r="N87" s="1"/>
  <c r="N83"/>
  <c r="N84"/>
  <c r="H87"/>
  <c r="I87"/>
  <c r="J87"/>
  <c r="K87"/>
  <c r="L87"/>
  <c r="M87"/>
  <c r="I89"/>
  <c r="I92" s="1"/>
  <c r="I94" s="1"/>
  <c r="J89"/>
  <c r="K89"/>
  <c r="N89" s="1"/>
  <c r="I90"/>
  <c r="J90"/>
  <c r="K90"/>
  <c r="N90" s="1"/>
  <c r="H92"/>
  <c r="H94" s="1"/>
  <c r="J92"/>
  <c r="J94" s="1"/>
  <c r="L92"/>
  <c r="L94" s="1"/>
  <c r="M92"/>
  <c r="M94"/>
  <c r="K127"/>
  <c r="N127" s="1"/>
  <c r="R127"/>
  <c r="I128"/>
  <c r="J128"/>
  <c r="K128" s="1"/>
  <c r="K132" s="1"/>
  <c r="M128"/>
  <c r="N128" s="1"/>
  <c r="Q128"/>
  <c r="N129"/>
  <c r="N130"/>
  <c r="H132"/>
  <c r="I132"/>
  <c r="L132"/>
  <c r="M132"/>
  <c r="K133"/>
  <c r="I134"/>
  <c r="J134"/>
  <c r="K134" s="1"/>
  <c r="I135"/>
  <c r="J135"/>
  <c r="K135" s="1"/>
  <c r="N135" s="1"/>
  <c r="I136"/>
  <c r="J136"/>
  <c r="K136" s="1"/>
  <c r="N136" s="1"/>
  <c r="I137"/>
  <c r="J137"/>
  <c r="K137" s="1"/>
  <c r="N137" s="1"/>
  <c r="H140"/>
  <c r="I140"/>
  <c r="L140"/>
  <c r="M140"/>
  <c r="K142"/>
  <c r="N142" s="1"/>
  <c r="K143"/>
  <c r="N143" s="1"/>
  <c r="H145"/>
  <c r="H147" s="1"/>
  <c r="I145"/>
  <c r="J145"/>
  <c r="L145"/>
  <c r="L147" s="1"/>
  <c r="M145"/>
  <c r="I147"/>
  <c r="M147"/>
  <c r="K167"/>
  <c r="N167" s="1"/>
  <c r="N172" s="1"/>
  <c r="R167"/>
  <c r="I168"/>
  <c r="J168"/>
  <c r="K168" s="1"/>
  <c r="N168" s="1"/>
  <c r="Q168"/>
  <c r="N169"/>
  <c r="N170"/>
  <c r="H172"/>
  <c r="I172"/>
  <c r="J172"/>
  <c r="L172"/>
  <c r="M172"/>
  <c r="K173"/>
  <c r="K174"/>
  <c r="N174" s="1"/>
  <c r="K175"/>
  <c r="N175" s="1"/>
  <c r="K176"/>
  <c r="N176" s="1"/>
  <c r="K177"/>
  <c r="N177" s="1"/>
  <c r="H180"/>
  <c r="I180"/>
  <c r="J180"/>
  <c r="L180"/>
  <c r="M180"/>
  <c r="N180"/>
  <c r="K182"/>
  <c r="N182"/>
  <c r="K183"/>
  <c r="N183"/>
  <c r="H185"/>
  <c r="I185"/>
  <c r="I187" s="1"/>
  <c r="J185"/>
  <c r="K185"/>
  <c r="L185"/>
  <c r="M185"/>
  <c r="M187" s="1"/>
  <c r="H187"/>
  <c r="J187"/>
  <c r="L187"/>
  <c r="K207"/>
  <c r="N207"/>
  <c r="R207"/>
  <c r="I208"/>
  <c r="I212" s="1"/>
  <c r="J208"/>
  <c r="K208"/>
  <c r="Q208"/>
  <c r="N209"/>
  <c r="N210"/>
  <c r="H212"/>
  <c r="J212"/>
  <c r="L212"/>
  <c r="M212"/>
  <c r="K213"/>
  <c r="K214"/>
  <c r="K215"/>
  <c r="N215" s="1"/>
  <c r="K216"/>
  <c r="N216" s="1"/>
  <c r="K217"/>
  <c r="N217" s="1"/>
  <c r="H220"/>
  <c r="I220"/>
  <c r="J220"/>
  <c r="L220"/>
  <c r="L227" s="1"/>
  <c r="M220"/>
  <c r="K222"/>
  <c r="N222"/>
  <c r="K223"/>
  <c r="N223"/>
  <c r="H225"/>
  <c r="I225"/>
  <c r="I227" s="1"/>
  <c r="J225"/>
  <c r="K225"/>
  <c r="L225"/>
  <c r="M225"/>
  <c r="M227" s="1"/>
  <c r="H227"/>
  <c r="J227"/>
  <c r="K256"/>
  <c r="N256"/>
  <c r="R256"/>
  <c r="I257"/>
  <c r="J257"/>
  <c r="K257"/>
  <c r="M257"/>
  <c r="N257"/>
  <c r="Q257"/>
  <c r="N258"/>
  <c r="N259"/>
  <c r="H261"/>
  <c r="I261"/>
  <c r="J261"/>
  <c r="K261"/>
  <c r="L261"/>
  <c r="M261"/>
  <c r="O261"/>
  <c r="P261"/>
  <c r="K262"/>
  <c r="K263"/>
  <c r="N263"/>
  <c r="O263" s="1"/>
  <c r="P263" s="1"/>
  <c r="K264"/>
  <c r="N264"/>
  <c r="O264" s="1"/>
  <c r="P264"/>
  <c r="K265"/>
  <c r="N265"/>
  <c r="O265" s="1"/>
  <c r="P265" s="1"/>
  <c r="K266"/>
  <c r="N266" s="1"/>
  <c r="H269"/>
  <c r="I269"/>
  <c r="J269"/>
  <c r="L269"/>
  <c r="M269"/>
  <c r="K271"/>
  <c r="N271"/>
  <c r="O271" s="1"/>
  <c r="K272"/>
  <c r="N272"/>
  <c r="O272" s="1"/>
  <c r="P272" s="1"/>
  <c r="H274"/>
  <c r="I274"/>
  <c r="I276" s="1"/>
  <c r="J274"/>
  <c r="K274"/>
  <c r="L274"/>
  <c r="M274"/>
  <c r="M276" s="1"/>
  <c r="H276"/>
  <c r="J276"/>
  <c r="L276"/>
  <c r="K309"/>
  <c r="N309"/>
  <c r="N314" s="1"/>
  <c r="R309"/>
  <c r="I310"/>
  <c r="J310"/>
  <c r="K310"/>
  <c r="M310"/>
  <c r="N310"/>
  <c r="Q310" s="1"/>
  <c r="N312"/>
  <c r="H314"/>
  <c r="I314"/>
  <c r="J314"/>
  <c r="K314"/>
  <c r="L314"/>
  <c r="M314"/>
  <c r="O314"/>
  <c r="P314"/>
  <c r="K315"/>
  <c r="K316"/>
  <c r="N316"/>
  <c r="O316" s="1"/>
  <c r="K317"/>
  <c r="N317"/>
  <c r="O317" s="1"/>
  <c r="P317" s="1"/>
  <c r="K318"/>
  <c r="N318"/>
  <c r="O318" s="1"/>
  <c r="P318" s="1"/>
  <c r="K319"/>
  <c r="N319"/>
  <c r="O319" s="1"/>
  <c r="P319" s="1"/>
  <c r="H322"/>
  <c r="I322"/>
  <c r="J322"/>
  <c r="K322"/>
  <c r="L322"/>
  <c r="M322"/>
  <c r="K324"/>
  <c r="N324" s="1"/>
  <c r="K325"/>
  <c r="N325" s="1"/>
  <c r="O325" s="1"/>
  <c r="P325" s="1"/>
  <c r="H327"/>
  <c r="H329" s="1"/>
  <c r="I327"/>
  <c r="J327"/>
  <c r="J329" s="1"/>
  <c r="L327"/>
  <c r="L329" s="1"/>
  <c r="M327"/>
  <c r="I329"/>
  <c r="M329"/>
  <c r="K362"/>
  <c r="N362" s="1"/>
  <c r="R362"/>
  <c r="I363"/>
  <c r="J363"/>
  <c r="K363" s="1"/>
  <c r="K366" s="1"/>
  <c r="K381" s="1"/>
  <c r="M363"/>
  <c r="N363" s="1"/>
  <c r="P363" s="1"/>
  <c r="P366" s="1"/>
  <c r="N364"/>
  <c r="H366"/>
  <c r="I366"/>
  <c r="J366"/>
  <c r="L366"/>
  <c r="M366"/>
  <c r="O366"/>
  <c r="K367"/>
  <c r="K368"/>
  <c r="N368" s="1"/>
  <c r="K369"/>
  <c r="N369" s="1"/>
  <c r="O369" s="1"/>
  <c r="P369" s="1"/>
  <c r="K370"/>
  <c r="N370" s="1"/>
  <c r="O370" s="1"/>
  <c r="P370" s="1"/>
  <c r="K371"/>
  <c r="N371"/>
  <c r="O371" s="1"/>
  <c r="P371" s="1"/>
  <c r="H374"/>
  <c r="I374"/>
  <c r="J374"/>
  <c r="K374"/>
  <c r="L374"/>
  <c r="M374"/>
  <c r="K376"/>
  <c r="N376" s="1"/>
  <c r="K377"/>
  <c r="N377" s="1"/>
  <c r="O377" s="1"/>
  <c r="P377" s="1"/>
  <c r="H379"/>
  <c r="I379"/>
  <c r="J379"/>
  <c r="K379"/>
  <c r="L379"/>
  <c r="M379"/>
  <c r="H381"/>
  <c r="I381"/>
  <c r="J381"/>
  <c r="L381"/>
  <c r="M381"/>
  <c r="K415"/>
  <c r="N415"/>
  <c r="R415"/>
  <c r="I416"/>
  <c r="J416"/>
  <c r="K416"/>
  <c r="N416" s="1"/>
  <c r="N417"/>
  <c r="H419"/>
  <c r="I419"/>
  <c r="J419"/>
  <c r="K419"/>
  <c r="L419"/>
  <c r="M419"/>
  <c r="O419"/>
  <c r="K420"/>
  <c r="K421"/>
  <c r="N421" s="1"/>
  <c r="K422"/>
  <c r="N422" s="1"/>
  <c r="O422" s="1"/>
  <c r="P422" s="1"/>
  <c r="K423"/>
  <c r="N423"/>
  <c r="O423" s="1"/>
  <c r="P423" s="1"/>
  <c r="K424"/>
  <c r="N424"/>
  <c r="O424" s="1"/>
  <c r="P424" s="1"/>
  <c r="H427"/>
  <c r="I427"/>
  <c r="J427"/>
  <c r="K427"/>
  <c r="L427"/>
  <c r="M427"/>
  <c r="K429"/>
  <c r="N429" s="1"/>
  <c r="K430"/>
  <c r="N430" s="1"/>
  <c r="O430" s="1"/>
  <c r="P430" s="1"/>
  <c r="H432"/>
  <c r="I432"/>
  <c r="J432"/>
  <c r="K432"/>
  <c r="L432"/>
  <c r="M432"/>
  <c r="H434"/>
  <c r="I434"/>
  <c r="J434"/>
  <c r="K434"/>
  <c r="L434"/>
  <c r="M434"/>
  <c r="K468"/>
  <c r="N468"/>
  <c r="R468"/>
  <c r="I469"/>
  <c r="J469"/>
  <c r="K469"/>
  <c r="N469" s="1"/>
  <c r="P469" s="1"/>
  <c r="N470"/>
  <c r="H472"/>
  <c r="I472"/>
  <c r="J472"/>
  <c r="K472"/>
  <c r="L472"/>
  <c r="M472"/>
  <c r="N472"/>
  <c r="O472"/>
  <c r="P472"/>
  <c r="K473"/>
  <c r="K474"/>
  <c r="N474"/>
  <c r="O474" s="1"/>
  <c r="K475"/>
  <c r="N475"/>
  <c r="O475" s="1"/>
  <c r="P475" s="1"/>
  <c r="K476"/>
  <c r="N476"/>
  <c r="O476" s="1"/>
  <c r="P476" s="1"/>
  <c r="K477"/>
  <c r="N477"/>
  <c r="O477" s="1"/>
  <c r="P477" s="1"/>
  <c r="H480"/>
  <c r="I480"/>
  <c r="J480"/>
  <c r="K480"/>
  <c r="L480"/>
  <c r="M480"/>
  <c r="K482"/>
  <c r="N482" s="1"/>
  <c r="K483"/>
  <c r="N483" s="1"/>
  <c r="O483" s="1"/>
  <c r="P483" s="1"/>
  <c r="H485"/>
  <c r="I485"/>
  <c r="J485"/>
  <c r="K485"/>
  <c r="L485"/>
  <c r="M485"/>
  <c r="H487"/>
  <c r="I487"/>
  <c r="J487"/>
  <c r="K487"/>
  <c r="L487"/>
  <c r="M487"/>
  <c r="K521"/>
  <c r="N521"/>
  <c r="R521"/>
  <c r="I522"/>
  <c r="J522"/>
  <c r="K522"/>
  <c r="M522"/>
  <c r="N522"/>
  <c r="P522" s="1"/>
  <c r="N523"/>
  <c r="H525"/>
  <c r="I525"/>
  <c r="J525"/>
  <c r="K525"/>
  <c r="L525"/>
  <c r="M525"/>
  <c r="N525"/>
  <c r="O525"/>
  <c r="K526"/>
  <c r="K527"/>
  <c r="N527" s="1"/>
  <c r="K528"/>
  <c r="N528" s="1"/>
  <c r="O528" s="1"/>
  <c r="P528" s="1"/>
  <c r="K529"/>
  <c r="N529" s="1"/>
  <c r="O529" s="1"/>
  <c r="P529" s="1"/>
  <c r="K530"/>
  <c r="N530" s="1"/>
  <c r="O530" s="1"/>
  <c r="P530" s="1"/>
  <c r="H533"/>
  <c r="I533"/>
  <c r="J533"/>
  <c r="K533"/>
  <c r="L533"/>
  <c r="M533"/>
  <c r="K535"/>
  <c r="N535"/>
  <c r="O535" s="1"/>
  <c r="K536"/>
  <c r="N536"/>
  <c r="O536" s="1"/>
  <c r="P536" s="1"/>
  <c r="H538"/>
  <c r="I538"/>
  <c r="J538"/>
  <c r="K538"/>
  <c r="L538"/>
  <c r="M538"/>
  <c r="N538"/>
  <c r="H540"/>
  <c r="I540"/>
  <c r="J540"/>
  <c r="K540"/>
  <c r="L540"/>
  <c r="M540"/>
  <c r="K574"/>
  <c r="N574"/>
  <c r="R574"/>
  <c r="I575"/>
  <c r="J575"/>
  <c r="K575"/>
  <c r="M575"/>
  <c r="N575"/>
  <c r="P575" s="1"/>
  <c r="N576"/>
  <c r="H578"/>
  <c r="I578"/>
  <c r="J578"/>
  <c r="K578"/>
  <c r="L578"/>
  <c r="M578"/>
  <c r="N578"/>
  <c r="O578"/>
  <c r="K579"/>
  <c r="K580"/>
  <c r="N580" s="1"/>
  <c r="K581"/>
  <c r="N581" s="1"/>
  <c r="O581" s="1"/>
  <c r="P581" s="1"/>
  <c r="K582"/>
  <c r="N582" s="1"/>
  <c r="O582" s="1"/>
  <c r="P582" s="1"/>
  <c r="K583"/>
  <c r="N583" s="1"/>
  <c r="O583" s="1"/>
  <c r="P583" s="1"/>
  <c r="H586"/>
  <c r="I586"/>
  <c r="J586"/>
  <c r="K586"/>
  <c r="L586"/>
  <c r="M586"/>
  <c r="K588"/>
  <c r="N588"/>
  <c r="O588" s="1"/>
  <c r="K589"/>
  <c r="N589"/>
  <c r="O589" s="1"/>
  <c r="P589" s="1"/>
  <c r="H591"/>
  <c r="I591"/>
  <c r="J591"/>
  <c r="K591"/>
  <c r="L591"/>
  <c r="M591"/>
  <c r="N591"/>
  <c r="H593"/>
  <c r="I593"/>
  <c r="J593"/>
  <c r="K593"/>
  <c r="L593"/>
  <c r="M593"/>
  <c r="K627"/>
  <c r="N627"/>
  <c r="H635"/>
  <c r="I635"/>
  <c r="I650" s="1"/>
  <c r="J635"/>
  <c r="L635"/>
  <c r="M635"/>
  <c r="O635"/>
  <c r="K636"/>
  <c r="K637"/>
  <c r="N637"/>
  <c r="O637" s="1"/>
  <c r="K638"/>
  <c r="N638"/>
  <c r="O638" s="1"/>
  <c r="P638" s="1"/>
  <c r="K639"/>
  <c r="N639"/>
  <c r="O639" s="1"/>
  <c r="P639" s="1"/>
  <c r="K640"/>
  <c r="N640"/>
  <c r="O640" s="1"/>
  <c r="P640" s="1"/>
  <c r="H643"/>
  <c r="I643"/>
  <c r="J643"/>
  <c r="K643"/>
  <c r="L643"/>
  <c r="M643"/>
  <c r="K645"/>
  <c r="N645" s="1"/>
  <c r="K646"/>
  <c r="N646" s="1"/>
  <c r="O646" s="1"/>
  <c r="P646" s="1"/>
  <c r="H648"/>
  <c r="I648"/>
  <c r="J648"/>
  <c r="L648"/>
  <c r="L650" s="1"/>
  <c r="M648"/>
  <c r="M650"/>
  <c r="K684"/>
  <c r="N684" s="1"/>
  <c r="R684"/>
  <c r="I685"/>
  <c r="J685"/>
  <c r="K685" s="1"/>
  <c r="K688" s="1"/>
  <c r="M685"/>
  <c r="N685" s="1"/>
  <c r="Q685" s="1"/>
  <c r="N686"/>
  <c r="H688"/>
  <c r="I688"/>
  <c r="L688"/>
  <c r="M688"/>
  <c r="O688"/>
  <c r="P688"/>
  <c r="K689"/>
  <c r="K690"/>
  <c r="N690"/>
  <c r="O690" s="1"/>
  <c r="K691"/>
  <c r="N691"/>
  <c r="O691" s="1"/>
  <c r="P691" s="1"/>
  <c r="K692"/>
  <c r="N692"/>
  <c r="O692" s="1"/>
  <c r="P692" s="1"/>
  <c r="K693"/>
  <c r="N693"/>
  <c r="O693" s="1"/>
  <c r="P693" s="1"/>
  <c r="H696"/>
  <c r="I696"/>
  <c r="J696"/>
  <c r="K696"/>
  <c r="L696"/>
  <c r="M696"/>
  <c r="K698"/>
  <c r="N698" s="1"/>
  <c r="K699"/>
  <c r="N699" s="1"/>
  <c r="O699" s="1"/>
  <c r="P699" s="1"/>
  <c r="H701"/>
  <c r="H703" s="1"/>
  <c r="I701"/>
  <c r="J701"/>
  <c r="L701"/>
  <c r="L703" s="1"/>
  <c r="M701"/>
  <c r="I703"/>
  <c r="M703"/>
  <c r="Q703"/>
  <c r="K733"/>
  <c r="N733"/>
  <c r="R733"/>
  <c r="I734"/>
  <c r="J734"/>
  <c r="K734"/>
  <c r="N734" s="1"/>
  <c r="Q734" s="1"/>
  <c r="T734"/>
  <c r="N735"/>
  <c r="H737"/>
  <c r="I737"/>
  <c r="J737"/>
  <c r="K737"/>
  <c r="L737"/>
  <c r="M737"/>
  <c r="O737"/>
  <c r="P737"/>
  <c r="K738"/>
  <c r="K739"/>
  <c r="N739"/>
  <c r="O739" s="1"/>
  <c r="K740"/>
  <c r="N740"/>
  <c r="O740" s="1"/>
  <c r="P740" s="1"/>
  <c r="K741"/>
  <c r="N741"/>
  <c r="O741" s="1"/>
  <c r="P741" s="1"/>
  <c r="K742"/>
  <c r="N742"/>
  <c r="O742" s="1"/>
  <c r="P742" s="1"/>
  <c r="H745"/>
  <c r="I745"/>
  <c r="J745"/>
  <c r="K745"/>
  <c r="L745"/>
  <c r="M745"/>
  <c r="K747"/>
  <c r="N747" s="1"/>
  <c r="K748"/>
  <c r="N748" s="1"/>
  <c r="O748" s="1"/>
  <c r="P748" s="1"/>
  <c r="H750"/>
  <c r="H752" s="1"/>
  <c r="I750"/>
  <c r="J750"/>
  <c r="J752" s="1"/>
  <c r="L750"/>
  <c r="L752" s="1"/>
  <c r="M750"/>
  <c r="I752"/>
  <c r="M752"/>
  <c r="Q752"/>
  <c r="K784"/>
  <c r="N784"/>
  <c r="R784"/>
  <c r="I785"/>
  <c r="J785"/>
  <c r="K785"/>
  <c r="N785" s="1"/>
  <c r="Q785" s="1"/>
  <c r="T785"/>
  <c r="N786"/>
  <c r="H788"/>
  <c r="I788"/>
  <c r="J788"/>
  <c r="K788"/>
  <c r="L788"/>
  <c r="M788"/>
  <c r="O788"/>
  <c r="P788"/>
  <c r="K789"/>
  <c r="K790"/>
  <c r="N790"/>
  <c r="O790" s="1"/>
  <c r="K791"/>
  <c r="N791"/>
  <c r="O791" s="1"/>
  <c r="P791" s="1"/>
  <c r="K792"/>
  <c r="N792"/>
  <c r="O792" s="1"/>
  <c r="P792" s="1"/>
  <c r="K793"/>
  <c r="N793"/>
  <c r="O793" s="1"/>
  <c r="P793" s="1"/>
  <c r="H796"/>
  <c r="I796"/>
  <c r="J796"/>
  <c r="K796"/>
  <c r="L796"/>
  <c r="M796"/>
  <c r="K798"/>
  <c r="N798" s="1"/>
  <c r="K799"/>
  <c r="N799" s="1"/>
  <c r="O799" s="1"/>
  <c r="P799" s="1"/>
  <c r="H801"/>
  <c r="H803" s="1"/>
  <c r="I801"/>
  <c r="J801"/>
  <c r="J803" s="1"/>
  <c r="L801"/>
  <c r="L803" s="1"/>
  <c r="M801"/>
  <c r="I803"/>
  <c r="M803"/>
  <c r="Q803"/>
  <c r="H650" l="1"/>
  <c r="J650"/>
  <c r="K635"/>
  <c r="N635"/>
  <c r="O798"/>
  <c r="N801"/>
  <c r="N788"/>
  <c r="P739"/>
  <c r="P745" s="1"/>
  <c r="O745"/>
  <c r="O698"/>
  <c r="N701"/>
  <c r="O645"/>
  <c r="N648"/>
  <c r="P588"/>
  <c r="P591" s="1"/>
  <c r="O591"/>
  <c r="T575"/>
  <c r="T685" s="1"/>
  <c r="P578"/>
  <c r="O527"/>
  <c r="N533"/>
  <c r="N540" s="1"/>
  <c r="H546" s="1"/>
  <c r="H547" s="1"/>
  <c r="O482"/>
  <c r="N485"/>
  <c r="P790"/>
  <c r="P796" s="1"/>
  <c r="O796"/>
  <c r="O747"/>
  <c r="N750"/>
  <c r="N737"/>
  <c r="P690"/>
  <c r="P696" s="1"/>
  <c r="O696"/>
  <c r="N688"/>
  <c r="P637"/>
  <c r="P643" s="1"/>
  <c r="O643"/>
  <c r="O580"/>
  <c r="N586"/>
  <c r="N593" s="1"/>
  <c r="H599" s="1"/>
  <c r="H600" s="1"/>
  <c r="P535"/>
  <c r="P538" s="1"/>
  <c r="O538"/>
  <c r="P525"/>
  <c r="P474"/>
  <c r="P480" s="1"/>
  <c r="O480"/>
  <c r="N480"/>
  <c r="O368"/>
  <c r="N374"/>
  <c r="O324"/>
  <c r="N327"/>
  <c r="P271"/>
  <c r="P274" s="1"/>
  <c r="O274"/>
  <c r="K801"/>
  <c r="K803" s="1"/>
  <c r="N796"/>
  <c r="K750"/>
  <c r="K752" s="1"/>
  <c r="N745"/>
  <c r="K701"/>
  <c r="K703" s="1"/>
  <c r="N696"/>
  <c r="J688"/>
  <c r="J703" s="1"/>
  <c r="K648"/>
  <c r="K650" s="1"/>
  <c r="N643"/>
  <c r="O429"/>
  <c r="N432"/>
  <c r="O421"/>
  <c r="N427"/>
  <c r="P416"/>
  <c r="N419"/>
  <c r="O376"/>
  <c r="N379"/>
  <c r="N381" s="1"/>
  <c r="H387" s="1"/>
  <c r="H388" s="1"/>
  <c r="N366"/>
  <c r="P316"/>
  <c r="P322" s="1"/>
  <c r="O322"/>
  <c r="O266"/>
  <c r="P266" s="1"/>
  <c r="N269"/>
  <c r="P269"/>
  <c r="K327"/>
  <c r="K329" s="1"/>
  <c r="N322"/>
  <c r="N274"/>
  <c r="O269"/>
  <c r="K269"/>
  <c r="K276" s="1"/>
  <c r="N261"/>
  <c r="N214"/>
  <c r="N220" s="1"/>
  <c r="K220"/>
  <c r="N208"/>
  <c r="K212"/>
  <c r="N145"/>
  <c r="N92"/>
  <c r="N94" s="1"/>
  <c r="H100" s="1"/>
  <c r="H101" s="1"/>
  <c r="N17"/>
  <c r="N24" s="1"/>
  <c r="H30" s="1"/>
  <c r="H31" s="1"/>
  <c r="K227"/>
  <c r="N225"/>
  <c r="N185"/>
  <c r="N187" s="1"/>
  <c r="H193" s="1"/>
  <c r="H194" s="1"/>
  <c r="N134"/>
  <c r="N140" s="1"/>
  <c r="K140"/>
  <c r="N132"/>
  <c r="N50"/>
  <c r="N53" s="1"/>
  <c r="K53"/>
  <c r="K48"/>
  <c r="N44"/>
  <c r="N48" s="1"/>
  <c r="N40"/>
  <c r="N42" s="1"/>
  <c r="K180"/>
  <c r="K172"/>
  <c r="K187" s="1"/>
  <c r="K145"/>
  <c r="K147" s="1"/>
  <c r="J140"/>
  <c r="J147" s="1"/>
  <c r="J132"/>
  <c r="K92"/>
  <c r="K94" s="1"/>
  <c r="J53"/>
  <c r="J55" s="1"/>
  <c r="M42"/>
  <c r="M55" s="1"/>
  <c r="K17"/>
  <c r="K24" s="1"/>
  <c r="N55" l="1"/>
  <c r="H61" s="1"/>
  <c r="H62" s="1"/>
  <c r="N147"/>
  <c r="H153" s="1"/>
  <c r="H154" s="1"/>
  <c r="N434"/>
  <c r="H440" s="1"/>
  <c r="H441" s="1"/>
  <c r="P276"/>
  <c r="N329"/>
  <c r="H335" s="1"/>
  <c r="H336" s="1"/>
  <c r="P580"/>
  <c r="P586" s="1"/>
  <c r="O586"/>
  <c r="N752"/>
  <c r="H758" s="1"/>
  <c r="H759" s="1"/>
  <c r="N487"/>
  <c r="H493" s="1"/>
  <c r="H494" s="1"/>
  <c r="O593"/>
  <c r="N650"/>
  <c r="H656" s="1"/>
  <c r="H657" s="1"/>
  <c r="N703"/>
  <c r="H709" s="1"/>
  <c r="H710" s="1"/>
  <c r="N803"/>
  <c r="H809" s="1"/>
  <c r="H810" s="1"/>
  <c r="K55"/>
  <c r="R208"/>
  <c r="N212"/>
  <c r="N227" s="1"/>
  <c r="H233" s="1"/>
  <c r="H234" s="1"/>
  <c r="S259"/>
  <c r="N276"/>
  <c r="H282" s="1"/>
  <c r="H283" s="1"/>
  <c r="P376"/>
  <c r="P379" s="1"/>
  <c r="O379"/>
  <c r="T416"/>
  <c r="T522" s="1"/>
  <c r="P419"/>
  <c r="P421"/>
  <c r="P427" s="1"/>
  <c r="O427"/>
  <c r="P429"/>
  <c r="P432" s="1"/>
  <c r="P434" s="1"/>
  <c r="O432"/>
  <c r="O434" s="1"/>
  <c r="O276"/>
  <c r="P324"/>
  <c r="P327" s="1"/>
  <c r="P329" s="1"/>
  <c r="O327"/>
  <c r="O329" s="1"/>
  <c r="P368"/>
  <c r="P374" s="1"/>
  <c r="O374"/>
  <c r="P747"/>
  <c r="P750" s="1"/>
  <c r="P752" s="1"/>
  <c r="O750"/>
  <c r="O752" s="1"/>
  <c r="P482"/>
  <c r="P485" s="1"/>
  <c r="P487" s="1"/>
  <c r="O485"/>
  <c r="O487" s="1"/>
  <c r="P527"/>
  <c r="P533" s="1"/>
  <c r="P540" s="1"/>
  <c r="O533"/>
  <c r="O540" s="1"/>
  <c r="P593"/>
  <c r="P645"/>
  <c r="P648" s="1"/>
  <c r="P650" s="1"/>
  <c r="O648"/>
  <c r="O650" s="1"/>
  <c r="P698"/>
  <c r="P701" s="1"/>
  <c r="P703" s="1"/>
  <c r="O701"/>
  <c r="O703" s="1"/>
  <c r="P798"/>
  <c r="P801" s="1"/>
  <c r="P803" s="1"/>
  <c r="O801"/>
  <c r="O803" s="1"/>
  <c r="O381" l="1"/>
  <c r="P381"/>
</calcChain>
</file>

<file path=xl/sharedStrings.xml><?xml version="1.0" encoding="utf-8"?>
<sst xmlns="http://schemas.openxmlformats.org/spreadsheetml/2006/main" count="657" uniqueCount="142">
  <si>
    <t>М.Хошанов</t>
  </si>
  <si>
    <t>Есапшы:-</t>
  </si>
  <si>
    <t>ЖАМИ</t>
  </si>
  <si>
    <t>Сапар каражети  есапланды</t>
  </si>
  <si>
    <t>Сумма</t>
  </si>
  <si>
    <t>Кредит</t>
  </si>
  <si>
    <t>Дебет</t>
  </si>
  <si>
    <t xml:space="preserve">Жами:-  </t>
  </si>
  <si>
    <t>Барлыгы</t>
  </si>
  <si>
    <t>Жами 7011-402-018</t>
  </si>
  <si>
    <t>Жами 7011-401-018</t>
  </si>
  <si>
    <t>Нокис</t>
  </si>
  <si>
    <t>Жами 7011-204-018</t>
  </si>
  <si>
    <t>с29.05.2017 по 01.06.2017</t>
  </si>
  <si>
    <t>Тошкент</t>
  </si>
  <si>
    <t>№41 от 29.05.2017</t>
  </si>
  <si>
    <t>Бекмуратов М</t>
  </si>
  <si>
    <t>ганы</t>
  </si>
  <si>
    <t>айы, жылы.</t>
  </si>
  <si>
    <t>Есаплан-</t>
  </si>
  <si>
    <t>Проезд</t>
  </si>
  <si>
    <t>Куни</t>
  </si>
  <si>
    <t>Сапарда болган куни</t>
  </si>
  <si>
    <t>Сапарга барган орын</t>
  </si>
  <si>
    <t>кт</t>
  </si>
  <si>
    <t>дт</t>
  </si>
  <si>
    <t>Квартирное</t>
  </si>
  <si>
    <t>Суточное</t>
  </si>
  <si>
    <t>Буйрык номери, куни,</t>
  </si>
  <si>
    <t>айында  есапланган  сапар  каражетлери.</t>
  </si>
  <si>
    <t>Кегейли  районы  Хакимлиги  ислеушилерине  2017 жыл   Июнь</t>
  </si>
  <si>
    <t>с24.04.2017 по 26.04.2017</t>
  </si>
  <si>
    <t>Нукус</t>
  </si>
  <si>
    <t>№28 от 22.042017</t>
  </si>
  <si>
    <t>Cаршаеб Б</t>
  </si>
  <si>
    <t xml:space="preserve">п№229 26.03.17 </t>
  </si>
  <si>
    <t>Кегейли  районы  Хакимлиги  ислеушилерине  2017 жыл  Апрель</t>
  </si>
  <si>
    <t>с26.03.2017 по01.04.2017</t>
  </si>
  <si>
    <t>№12 от 25.03.2017</t>
  </si>
  <si>
    <t>Отемуратов А</t>
  </si>
  <si>
    <t>Кегейли  районы  Хакимлиги  ислеушилерине  2017 жыл  Март</t>
  </si>
  <si>
    <t>Уразымбетов.Д</t>
  </si>
  <si>
    <t>калганы</t>
  </si>
  <si>
    <t>с 14.12.16 по 16.12.2016</t>
  </si>
  <si>
    <t>№181 от 13.12.2016</t>
  </si>
  <si>
    <t>Отемуратов Ахмет</t>
  </si>
  <si>
    <t>п№1133 14.12.16</t>
  </si>
  <si>
    <t>Кегейли  районы  Хакимлиги  ислеушилерине  2016 жыл  Декабрь</t>
  </si>
  <si>
    <t>с 06.11.16 по 11.11.2016</t>
  </si>
  <si>
    <t>№174 от 05.11.16</t>
  </si>
  <si>
    <t>п№959 07.11.2016</t>
  </si>
  <si>
    <t>Кегейли  районы  Хакимлиги  ислеушилерине  2016 жыл  Ноябрь</t>
  </si>
  <si>
    <t>с 28.10.16 по 31.10.2016</t>
  </si>
  <si>
    <t>№173от 27.10.16</t>
  </si>
  <si>
    <t>п№914 27.10.2016</t>
  </si>
  <si>
    <t>с 23.10.16 по 01.11.2016</t>
  </si>
  <si>
    <t>№162 от 02.10.16</t>
  </si>
  <si>
    <t>Кулмуратов.А</t>
  </si>
  <si>
    <t>с 02.10.16 по 15.10.16</t>
  </si>
  <si>
    <t>п№848 06.10.2016</t>
  </si>
  <si>
    <t>Кегейли  районы  Хакимлиги  ислеушилерине  2016 жыл  Октябрь</t>
  </si>
  <si>
    <t>с 03.10.16 по 07.10.16</t>
  </si>
  <si>
    <t>№164 от 03.10.16</t>
  </si>
  <si>
    <t>Уразимбетов Д</t>
  </si>
  <si>
    <t>п№904 22.10.2016</t>
  </si>
  <si>
    <t>п№828 03.10.2016</t>
  </si>
  <si>
    <t>с 08.09.16 по 15.09.16</t>
  </si>
  <si>
    <t>№____ от 08.09.16</t>
  </si>
  <si>
    <t>пор№802 22.09.2016 алынганы</t>
  </si>
  <si>
    <t>Кегейли  районы  Хакимлиги  ислеушилерине  2016 жыл  Сентябрь</t>
  </si>
  <si>
    <t>с 31.08.16 по 02.09.16</t>
  </si>
  <si>
    <t>№154 от 31.08.16</t>
  </si>
  <si>
    <t>Шарибаева Гулмира</t>
  </si>
  <si>
    <t>пор№802 22.09.2017</t>
  </si>
  <si>
    <t>пор№802 22.09.2016</t>
  </si>
  <si>
    <t>Кегейли  районы  Хакимлиги  ислеушилерине  2016 жыл  Август</t>
  </si>
  <si>
    <t>с 18.07 16 по 20.07.16</t>
  </si>
  <si>
    <t>№141 от18.06.2016</t>
  </si>
  <si>
    <t>Есболганов Султан</t>
  </si>
  <si>
    <t>Кегейли  районы  Хакимлиги  ислеушилерине  2016 жыл  Июль</t>
  </si>
  <si>
    <t>Ю.Айназаров.</t>
  </si>
  <si>
    <t>с 11 04 16 по 16.04.17</t>
  </si>
  <si>
    <t>№76 от 11.04.2017</t>
  </si>
  <si>
    <t>Мадреймова Гулжан</t>
  </si>
  <si>
    <t>с 11 04 16 по 16.04.16</t>
  </si>
  <si>
    <t>№76 от 11.04.2016</t>
  </si>
  <si>
    <t>Мурзабаева Мадина</t>
  </si>
  <si>
    <t>с 04 04 16 по 09.04.16</t>
  </si>
  <si>
    <t>№72 от 02.04.2016</t>
  </si>
  <si>
    <t>Турсынбаев Карлыбай</t>
  </si>
  <si>
    <t>Мырзамбетов Алийшер</t>
  </si>
  <si>
    <t>с 04 04 16 по 08.04.16</t>
  </si>
  <si>
    <t>№71 от 02.04.2016</t>
  </si>
  <si>
    <t>Аллахов Куралбай</t>
  </si>
  <si>
    <t>Кегейли  районы  Хакимлиги  ислеушилерине  2016 жыл  Апрель</t>
  </si>
  <si>
    <t>№56 от 12.03.2017</t>
  </si>
  <si>
    <t>Бтимбаев Коптилеу</t>
  </si>
  <si>
    <t>с 14.03.16 по 19.03.16</t>
  </si>
  <si>
    <t>№56 от 12.03.2016</t>
  </si>
  <si>
    <t>Айтымов Медет</t>
  </si>
  <si>
    <t>Кегейли  районы  Хакимлиги  ислеушилерине  2016 жыл Март</t>
  </si>
  <si>
    <t>с08.02.16 по 13.02.17</t>
  </si>
  <si>
    <t>№36 от 06.02.2017</t>
  </si>
  <si>
    <t>Жолекеев Кууанышбай</t>
  </si>
  <si>
    <t xml:space="preserve">с08.02.16 по 13.02.16 </t>
  </si>
  <si>
    <t>№36 от 06.02.2016</t>
  </si>
  <si>
    <t>Бахиев Байрам</t>
  </si>
  <si>
    <t>с15.02.16 по 20.02.17</t>
  </si>
  <si>
    <t>№41 от 13.02.2017</t>
  </si>
  <si>
    <t>Муптуллаева Жаксыгул</t>
  </si>
  <si>
    <t xml:space="preserve">с15.02.16 по 20.02.16 </t>
  </si>
  <si>
    <t>№41 от 13.02.2016</t>
  </si>
  <si>
    <t>Юсупова Гулхатиша</t>
  </si>
  <si>
    <t xml:space="preserve">с12.02.16 по 23.02.16 </t>
  </si>
  <si>
    <t>Ташкент</t>
  </si>
  <si>
    <t>№38 от 11.02.16ж</t>
  </si>
  <si>
    <t>Даулетов Полат</t>
  </si>
  <si>
    <t>Кегейли  районы  Хакимлиги  ислеушилерине  2016 жыл Февраль</t>
  </si>
  <si>
    <t>с 11.01.16 по 16.01.16</t>
  </si>
  <si>
    <t>№11 от 09,01,16ж.</t>
  </si>
  <si>
    <t>Сметов Оралбай</t>
  </si>
  <si>
    <t>Ганиев Марс</t>
  </si>
  <si>
    <t>Примбетов Куралбай</t>
  </si>
  <si>
    <t>Кегейли  районы  Хакимлиги  ислеушилерине  2016 жыл Январь</t>
  </si>
  <si>
    <t>Б.Торемуратов</t>
  </si>
  <si>
    <t>Утемуратов.Д</t>
  </si>
  <si>
    <t>Ниязов М</t>
  </si>
  <si>
    <t>Аманбаев А</t>
  </si>
  <si>
    <t>17.11.2021 по 24.11.2021</t>
  </si>
  <si>
    <t>Аиымбетов Н</t>
  </si>
  <si>
    <t>Абдираманов К</t>
  </si>
  <si>
    <t>с14.03.2022 по 18.03.2022</t>
  </si>
  <si>
    <t>№16 от 28.02.2022</t>
  </si>
  <si>
    <t>с28.02.2022 по 04.03.2022</t>
  </si>
  <si>
    <t>с 02.02.2022 по 16.02.2022</t>
  </si>
  <si>
    <t>№11 02.02.2022</t>
  </si>
  <si>
    <t>№92 от 09.12.2022</t>
  </si>
  <si>
    <t>с 09.12.2021 по 12.12.2021</t>
  </si>
  <si>
    <t>Берилген ком. каражети</t>
  </si>
  <si>
    <t>с05.01.2022 по 19.01.2022</t>
  </si>
  <si>
    <t xml:space="preserve">  есапланган  сапар  каражетлери.</t>
  </si>
  <si>
    <t>Кегейли  районы  Хакимлиги  ислеушилерине  2022 жыл  _1- шеректе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</si>
</sst>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Arial CYR"/>
    </font>
    <font>
      <b/>
      <i/>
      <sz val="10"/>
      <name val="Arial Cyr"/>
      <charset val="204"/>
    </font>
    <font>
      <sz val="9"/>
      <name val="Arial Cyr"/>
      <charset val="204"/>
    </font>
    <font>
      <b/>
      <i/>
      <sz val="11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11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1" fontId="3" fillId="0" borderId="0" xfId="0" applyNumberFormat="1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/>
    <xf numFmtId="0" fontId="3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1" fontId="0" fillId="0" borderId="0" xfId="0" applyNumberFormat="1"/>
    <xf numFmtId="0" fontId="2" fillId="0" borderId="11" xfId="0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3" fillId="0" borderId="4" xfId="0" applyFont="1" applyBorder="1"/>
    <xf numFmtId="0" fontId="5" fillId="0" borderId="4" xfId="0" applyFont="1" applyBorder="1"/>
    <xf numFmtId="0" fontId="7" fillId="0" borderId="0" xfId="0" applyFont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Border="1"/>
    <xf numFmtId="0" fontId="10" fillId="0" borderId="4" xfId="0" applyFont="1" applyBorder="1"/>
    <xf numFmtId="0" fontId="8" fillId="0" borderId="4" xfId="0" applyFont="1" applyBorder="1"/>
    <xf numFmtId="1" fontId="11" fillId="0" borderId="4" xfId="1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65" fontId="11" fillId="0" borderId="4" xfId="1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4" xfId="0" applyFont="1" applyBorder="1"/>
    <xf numFmtId="0" fontId="4" fillId="0" borderId="4" xfId="0" applyFont="1" applyBorder="1"/>
    <xf numFmtId="0" fontId="11" fillId="0" borderId="4" xfId="0" applyFont="1" applyBorder="1"/>
    <xf numFmtId="14" fontId="12" fillId="0" borderId="4" xfId="0" applyNumberFormat="1" applyFont="1" applyBorder="1" applyAlignment="1"/>
    <xf numFmtId="1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1" fontId="11" fillId="2" borderId="4" xfId="1" applyNumberFormat="1" applyFont="1" applyFill="1" applyBorder="1" applyAlignment="1">
      <alignment horizontal="center"/>
    </xf>
    <xf numFmtId="1" fontId="0" fillId="0" borderId="4" xfId="0" applyNumberFormat="1" applyBorder="1"/>
    <xf numFmtId="1" fontId="0" fillId="0" borderId="4" xfId="0" applyNumberForma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2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3" xfId="0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7" xfId="0" applyBorder="1"/>
    <xf numFmtId="0" fontId="0" fillId="0" borderId="10" xfId="0" applyBorder="1"/>
    <xf numFmtId="1" fontId="7" fillId="0" borderId="0" xfId="0" applyNumberFormat="1" applyFont="1"/>
    <xf numFmtId="1" fontId="5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11" fillId="0" borderId="3" xfId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1" fillId="2" borderId="3" xfId="1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6"/>
  <sheetViews>
    <sheetView tabSelected="1" topLeftCell="A623" zoomScale="85" workbookViewId="0">
      <selection activeCell="I629" sqref="I629"/>
    </sheetView>
  </sheetViews>
  <sheetFormatPr defaultRowHeight="12.75"/>
  <cols>
    <col min="1" max="1" width="3.5703125" customWidth="1"/>
    <col min="2" max="2" width="16.85546875" customWidth="1"/>
    <col min="3" max="3" width="6.85546875" customWidth="1"/>
    <col min="4" max="4" width="6.42578125" customWidth="1"/>
    <col min="5" max="5" width="16.85546875" customWidth="1"/>
    <col min="6" max="6" width="8.5703125" customWidth="1"/>
    <col min="7" max="7" width="22.140625" customWidth="1"/>
    <col min="8" max="8" width="5.5703125" customWidth="1"/>
    <col min="9" max="9" width="12.42578125" customWidth="1"/>
    <col min="10" max="10" width="10.28515625" bestFit="1" customWidth="1"/>
    <col min="11" max="11" width="10.28515625" customWidth="1"/>
    <col min="12" max="12" width="8.140625" customWidth="1"/>
    <col min="13" max="13" width="10.140625" customWidth="1"/>
    <col min="14" max="14" width="11.7109375" customWidth="1"/>
    <col min="15" max="15" width="10.85546875" customWidth="1"/>
    <col min="16" max="16" width="12.5703125" customWidth="1"/>
    <col min="17" max="17" width="7.5703125" customWidth="1"/>
    <col min="22" max="22" width="14.28515625" customWidth="1"/>
  </cols>
  <sheetData>
    <row r="1" spans="1:14" ht="15" customHeight="1"/>
    <row r="2" spans="1:14" ht="15" customHeight="1">
      <c r="B2" s="77" t="s">
        <v>123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5" customHeight="1">
      <c r="B3" s="77" t="s">
        <v>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5" customHeight="1"/>
    <row r="5" spans="1:14" ht="15" customHeight="1">
      <c r="A5" s="63"/>
      <c r="B5" s="62"/>
      <c r="C5" s="62"/>
      <c r="D5" s="62"/>
      <c r="E5" s="60"/>
      <c r="F5" s="60"/>
      <c r="G5" s="61"/>
      <c r="H5" s="61"/>
      <c r="I5" s="60"/>
      <c r="J5" s="79" t="s">
        <v>27</v>
      </c>
      <c r="K5" s="80"/>
      <c r="L5" s="81" t="s">
        <v>26</v>
      </c>
      <c r="M5" s="80"/>
      <c r="N5" s="59"/>
    </row>
    <row r="6" spans="1:14" ht="15" customHeight="1">
      <c r="A6" s="58"/>
      <c r="B6" s="5"/>
      <c r="C6" s="5"/>
      <c r="D6" s="5"/>
      <c r="E6" s="55" t="s">
        <v>28</v>
      </c>
      <c r="F6" s="55" t="s">
        <v>23</v>
      </c>
      <c r="G6" s="57" t="s">
        <v>22</v>
      </c>
      <c r="H6" s="57" t="s">
        <v>21</v>
      </c>
      <c r="I6" s="55" t="s">
        <v>20</v>
      </c>
      <c r="J6" s="56"/>
      <c r="K6" s="56"/>
      <c r="L6" s="56"/>
      <c r="M6" s="56"/>
      <c r="N6" s="55" t="s">
        <v>19</v>
      </c>
    </row>
    <row r="7" spans="1:14" ht="15" customHeight="1">
      <c r="A7" s="16"/>
      <c r="B7" s="54"/>
      <c r="C7" s="54"/>
      <c r="D7" s="54"/>
      <c r="E7" s="51" t="s">
        <v>18</v>
      </c>
      <c r="F7" s="51"/>
      <c r="G7" s="53"/>
      <c r="H7" s="53"/>
      <c r="I7" s="51"/>
      <c r="J7" s="52"/>
      <c r="K7" s="52" t="s">
        <v>4</v>
      </c>
      <c r="L7" s="52"/>
      <c r="M7" s="52" t="s">
        <v>4</v>
      </c>
      <c r="N7" s="51" t="s">
        <v>17</v>
      </c>
    </row>
    <row r="8" spans="1:14" ht="20.100000000000001" customHeight="1">
      <c r="A8" s="38">
        <v>1</v>
      </c>
      <c r="B8" s="42"/>
      <c r="C8" s="42"/>
      <c r="D8" s="42"/>
      <c r="E8" s="41"/>
      <c r="F8" s="40"/>
      <c r="G8" s="39"/>
      <c r="H8" s="38">
        <v>5</v>
      </c>
      <c r="I8" s="35"/>
      <c r="J8" s="37"/>
      <c r="K8" s="35">
        <f>J8*H8</f>
        <v>0</v>
      </c>
      <c r="L8" s="36"/>
      <c r="M8" s="36"/>
      <c r="N8" s="35">
        <f>M8+K8+I8</f>
        <v>0</v>
      </c>
    </row>
    <row r="9" spans="1:14" ht="20.100000000000001" customHeight="1">
      <c r="A9" s="38"/>
      <c r="B9" s="42"/>
      <c r="C9" s="42"/>
      <c r="D9" s="42"/>
      <c r="E9" s="41"/>
      <c r="F9" s="40"/>
      <c r="G9" s="39"/>
      <c r="H9" s="38"/>
      <c r="I9" s="35"/>
      <c r="J9" s="37"/>
      <c r="K9" s="35"/>
      <c r="L9" s="36"/>
      <c r="M9" s="36"/>
      <c r="N9" s="35"/>
    </row>
    <row r="10" spans="1:14" ht="20.100000000000001" customHeight="1">
      <c r="A10" s="38"/>
      <c r="B10" s="42"/>
      <c r="C10" s="42"/>
      <c r="D10" s="42"/>
      <c r="E10" s="41"/>
      <c r="F10" s="40"/>
      <c r="G10" s="39"/>
      <c r="H10" s="38"/>
      <c r="I10" s="35"/>
      <c r="J10" s="37"/>
      <c r="K10" s="35"/>
      <c r="L10" s="36"/>
      <c r="M10" s="36"/>
      <c r="N10" s="35"/>
    </row>
    <row r="11" spans="1:14" ht="20.100000000000001" customHeight="1">
      <c r="A11" s="38"/>
      <c r="B11" s="42"/>
      <c r="C11" s="42"/>
      <c r="D11" s="42"/>
      <c r="E11" s="41"/>
      <c r="F11" s="40"/>
      <c r="G11" s="39"/>
      <c r="H11" s="38"/>
      <c r="I11" s="35"/>
      <c r="J11" s="37"/>
      <c r="K11" s="35"/>
      <c r="L11" s="36"/>
      <c r="M11" s="36"/>
      <c r="N11" s="35"/>
    </row>
    <row r="12" spans="1:14" s="28" customFormat="1" ht="20.100000000000001" customHeight="1">
      <c r="A12" s="30"/>
      <c r="B12" s="34" t="s">
        <v>10</v>
      </c>
      <c r="C12" s="34"/>
      <c r="D12" s="34"/>
      <c r="E12" s="33"/>
      <c r="F12" s="32"/>
      <c r="G12" s="31"/>
      <c r="H12" s="44">
        <f t="shared" ref="H12:N12" si="0">SUM(H8:H11)</f>
        <v>5</v>
      </c>
      <c r="I12" s="44">
        <f t="shared" si="0"/>
        <v>0</v>
      </c>
      <c r="J12" s="44">
        <f t="shared" si="0"/>
        <v>0</v>
      </c>
      <c r="K12" s="44">
        <f t="shared" si="0"/>
        <v>0</v>
      </c>
      <c r="L12" s="44">
        <f t="shared" si="0"/>
        <v>0</v>
      </c>
      <c r="M12" s="44">
        <f t="shared" si="0"/>
        <v>0</v>
      </c>
      <c r="N12" s="44">
        <f t="shared" si="0"/>
        <v>0</v>
      </c>
    </row>
    <row r="13" spans="1:14" s="28" customFormat="1" ht="20.100000000000001" customHeight="1">
      <c r="A13" s="30"/>
      <c r="B13" s="34"/>
      <c r="C13" s="34"/>
      <c r="D13" s="34"/>
      <c r="E13" s="33"/>
      <c r="F13" s="32"/>
      <c r="G13" s="31"/>
      <c r="H13" s="44"/>
      <c r="I13" s="44"/>
      <c r="J13" s="44"/>
      <c r="K13" s="44"/>
      <c r="L13" s="44"/>
      <c r="M13" s="44"/>
      <c r="N13" s="44"/>
    </row>
    <row r="14" spans="1:14" ht="20.100000000000001" customHeight="1">
      <c r="A14" s="38">
        <v>1</v>
      </c>
      <c r="B14" s="42" t="s">
        <v>122</v>
      </c>
      <c r="C14" s="42"/>
      <c r="D14" s="42"/>
      <c r="E14" s="41" t="s">
        <v>119</v>
      </c>
      <c r="F14" s="40" t="s">
        <v>11</v>
      </c>
      <c r="G14" s="39" t="s">
        <v>118</v>
      </c>
      <c r="H14" s="38">
        <v>6</v>
      </c>
      <c r="I14" s="35">
        <f>1500+1500</f>
        <v>3000</v>
      </c>
      <c r="J14" s="37">
        <f>130240*10/100</f>
        <v>13024</v>
      </c>
      <c r="K14" s="35">
        <f>J14*H14</f>
        <v>78144</v>
      </c>
      <c r="L14" s="36"/>
      <c r="M14" s="36"/>
      <c r="N14" s="35">
        <f>M14+K14+I14</f>
        <v>81144</v>
      </c>
    </row>
    <row r="15" spans="1:14" ht="20.100000000000001" customHeight="1">
      <c r="A15" s="38">
        <v>2</v>
      </c>
      <c r="B15" s="42" t="s">
        <v>121</v>
      </c>
      <c r="C15" s="42"/>
      <c r="D15" s="42"/>
      <c r="E15" s="41" t="s">
        <v>119</v>
      </c>
      <c r="F15" s="40" t="s">
        <v>11</v>
      </c>
      <c r="G15" s="39" t="s">
        <v>118</v>
      </c>
      <c r="H15" s="38">
        <v>6</v>
      </c>
      <c r="I15" s="35">
        <f>1500+1500</f>
        <v>3000</v>
      </c>
      <c r="J15" s="37">
        <f>130240*10/100</f>
        <v>13024</v>
      </c>
      <c r="K15" s="35">
        <f>J15*H15</f>
        <v>78144</v>
      </c>
      <c r="L15" s="36"/>
      <c r="M15" s="36"/>
      <c r="N15" s="35">
        <f>M15+K15+I15</f>
        <v>81144</v>
      </c>
    </row>
    <row r="16" spans="1:14" ht="20.100000000000001" customHeight="1">
      <c r="A16" s="38">
        <v>3</v>
      </c>
      <c r="B16" s="42" t="s">
        <v>120</v>
      </c>
      <c r="C16" s="42"/>
      <c r="D16" s="42"/>
      <c r="E16" s="41" t="s">
        <v>119</v>
      </c>
      <c r="F16" s="40" t="s">
        <v>11</v>
      </c>
      <c r="G16" s="39" t="s">
        <v>118</v>
      </c>
      <c r="H16" s="38">
        <v>6</v>
      </c>
      <c r="I16" s="35">
        <f>1500+1500</f>
        <v>3000</v>
      </c>
      <c r="J16" s="37">
        <f>130240*10/100</f>
        <v>13024</v>
      </c>
      <c r="K16" s="35">
        <f>J16*H16</f>
        <v>78144</v>
      </c>
      <c r="L16" s="36"/>
      <c r="M16" s="36"/>
      <c r="N16" s="35">
        <f>M16+K16+I16</f>
        <v>81144</v>
      </c>
    </row>
    <row r="17" spans="1:14" s="28" customFormat="1" ht="20.100000000000001" customHeight="1">
      <c r="A17" s="30"/>
      <c r="B17" s="34" t="s">
        <v>12</v>
      </c>
      <c r="C17" s="34"/>
      <c r="D17" s="34"/>
      <c r="E17" s="33"/>
      <c r="F17" s="32"/>
      <c r="G17" s="31"/>
      <c r="H17" s="44">
        <f t="shared" ref="H17:N17" si="1">SUM(H14:H16)</f>
        <v>18</v>
      </c>
      <c r="I17" s="44">
        <f t="shared" si="1"/>
        <v>9000</v>
      </c>
      <c r="J17" s="44">
        <f t="shared" si="1"/>
        <v>39072</v>
      </c>
      <c r="K17" s="44">
        <f t="shared" si="1"/>
        <v>234432</v>
      </c>
      <c r="L17" s="44">
        <f t="shared" si="1"/>
        <v>0</v>
      </c>
      <c r="M17" s="44">
        <f t="shared" si="1"/>
        <v>0</v>
      </c>
      <c r="N17" s="44">
        <f t="shared" si="1"/>
        <v>243432</v>
      </c>
    </row>
    <row r="18" spans="1:14" s="28" customFormat="1" ht="20.100000000000001" customHeight="1">
      <c r="A18" s="30"/>
      <c r="B18" s="34"/>
      <c r="C18" s="34"/>
      <c r="D18" s="34"/>
      <c r="E18" s="33"/>
      <c r="F18" s="32"/>
      <c r="G18" s="31"/>
      <c r="H18" s="44"/>
      <c r="I18" s="44"/>
      <c r="J18" s="44"/>
      <c r="K18" s="44"/>
      <c r="L18" s="44"/>
      <c r="M18" s="44"/>
      <c r="N18" s="44"/>
    </row>
    <row r="19" spans="1:14" ht="20.100000000000001" customHeight="1">
      <c r="A19" s="38">
        <v>5</v>
      </c>
      <c r="B19" s="42"/>
      <c r="C19" s="42"/>
      <c r="D19" s="42"/>
      <c r="E19" s="41"/>
      <c r="F19" s="40"/>
      <c r="G19" s="39"/>
      <c r="H19" s="38"/>
      <c r="I19" s="35"/>
      <c r="J19" s="37"/>
      <c r="K19" s="35"/>
      <c r="L19" s="36"/>
      <c r="M19" s="36"/>
      <c r="N19" s="35"/>
    </row>
    <row r="20" spans="1:14" ht="20.100000000000001" customHeight="1">
      <c r="A20" s="38">
        <v>6</v>
      </c>
      <c r="B20" s="42"/>
      <c r="C20" s="42"/>
      <c r="D20" s="42"/>
      <c r="E20" s="41"/>
      <c r="F20" s="40"/>
      <c r="G20" s="39"/>
      <c r="H20" s="38"/>
      <c r="I20" s="35"/>
      <c r="J20" s="37"/>
      <c r="K20" s="35"/>
      <c r="L20" s="36"/>
      <c r="M20" s="36"/>
      <c r="N20" s="35"/>
    </row>
    <row r="21" spans="1:14" ht="20.100000000000001" customHeight="1">
      <c r="A21" s="38"/>
      <c r="B21" s="42"/>
      <c r="C21" s="42"/>
      <c r="D21" s="42"/>
      <c r="E21" s="41"/>
      <c r="F21" s="40"/>
      <c r="G21" s="39"/>
      <c r="H21" s="38"/>
      <c r="I21" s="35"/>
      <c r="J21" s="37"/>
      <c r="K21" s="35"/>
      <c r="L21" s="36"/>
      <c r="M21" s="36"/>
      <c r="N21" s="35"/>
    </row>
    <row r="22" spans="1:14" s="28" customFormat="1" ht="20.100000000000001" customHeight="1">
      <c r="A22" s="34"/>
      <c r="B22" s="34" t="s">
        <v>9</v>
      </c>
      <c r="C22" s="34"/>
      <c r="D22" s="34"/>
      <c r="E22" s="33"/>
      <c r="F22" s="32"/>
      <c r="G22" s="31"/>
      <c r="H22" s="30">
        <f t="shared" ref="H22:N22" si="2">SUM(H19:H20)</f>
        <v>0</v>
      </c>
      <c r="I22" s="30">
        <f t="shared" si="2"/>
        <v>0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0</v>
      </c>
      <c r="N22" s="30">
        <f t="shared" si="2"/>
        <v>0</v>
      </c>
    </row>
    <row r="23" spans="1:14" s="28" customFormat="1" ht="20.100000000000001" customHeight="1">
      <c r="A23" s="34"/>
      <c r="B23" s="34"/>
      <c r="C23" s="34"/>
      <c r="D23" s="34"/>
      <c r="E23" s="33"/>
      <c r="F23" s="32"/>
      <c r="G23" s="31"/>
      <c r="H23" s="30"/>
      <c r="I23" s="30"/>
      <c r="J23" s="30"/>
      <c r="K23" s="30"/>
      <c r="L23" s="30"/>
      <c r="M23" s="30"/>
      <c r="N23" s="30"/>
    </row>
    <row r="24" spans="1:14" ht="20.100000000000001" customHeight="1">
      <c r="A24" s="27"/>
      <c r="B24" s="27" t="s">
        <v>8</v>
      </c>
      <c r="C24" s="27"/>
      <c r="D24" s="27"/>
      <c r="E24" s="27"/>
      <c r="F24" s="26"/>
      <c r="G24" s="25"/>
      <c r="H24" s="24">
        <f t="shared" ref="H24:N24" si="3">H22+H17+H12</f>
        <v>23</v>
      </c>
      <c r="I24" s="23">
        <f t="shared" si="3"/>
        <v>9000</v>
      </c>
      <c r="J24" s="23">
        <f t="shared" si="3"/>
        <v>39072</v>
      </c>
      <c r="K24" s="23">
        <f t="shared" si="3"/>
        <v>234432</v>
      </c>
      <c r="L24" s="23">
        <f t="shared" si="3"/>
        <v>0</v>
      </c>
      <c r="M24" s="23">
        <f t="shared" si="3"/>
        <v>0</v>
      </c>
      <c r="N24" s="23">
        <f t="shared" si="3"/>
        <v>243432</v>
      </c>
    </row>
    <row r="25" spans="1:14" ht="18" customHeight="1">
      <c r="N25" s="21"/>
    </row>
    <row r="26" spans="1:14" ht="18" customHeight="1">
      <c r="E26" s="3" t="s">
        <v>7</v>
      </c>
      <c r="N26" s="21"/>
    </row>
    <row r="27" spans="1:14" ht="18" customHeight="1">
      <c r="N27" s="21"/>
    </row>
    <row r="28" spans="1:14" ht="18" customHeight="1">
      <c r="E28" s="20"/>
      <c r="F28" s="19" t="s">
        <v>6</v>
      </c>
      <c r="G28" s="18" t="s">
        <v>5</v>
      </c>
      <c r="H28" s="82" t="s">
        <v>4</v>
      </c>
      <c r="I28" s="83"/>
      <c r="J28" s="11"/>
      <c r="K28" s="11"/>
      <c r="L28" s="11"/>
      <c r="M28" s="11"/>
      <c r="N28" s="5"/>
    </row>
    <row r="29" spans="1:14" ht="18" customHeight="1">
      <c r="E29" s="17"/>
      <c r="F29" s="16"/>
      <c r="G29" s="15"/>
      <c r="H29" s="15"/>
      <c r="I29" s="14"/>
      <c r="J29" s="11"/>
      <c r="K29" s="11"/>
      <c r="L29" s="11"/>
      <c r="M29" s="11"/>
      <c r="N29" s="5"/>
    </row>
    <row r="30" spans="1:14" ht="20.100000000000001" customHeight="1">
      <c r="E30" s="13" t="s">
        <v>3</v>
      </c>
      <c r="F30" s="12"/>
      <c r="G30" s="12"/>
      <c r="H30" s="84">
        <f>N24</f>
        <v>243432</v>
      </c>
      <c r="I30" s="85"/>
      <c r="J30" s="11"/>
      <c r="K30" s="11"/>
      <c r="L30" s="11"/>
      <c r="M30" s="11"/>
      <c r="N30" s="11"/>
    </row>
    <row r="31" spans="1:14" ht="20.100000000000001" customHeight="1">
      <c r="E31" s="10" t="s">
        <v>2</v>
      </c>
      <c r="F31" s="9"/>
      <c r="G31" s="8"/>
      <c r="H31" s="86">
        <f>SUM(H30)</f>
        <v>243432</v>
      </c>
      <c r="I31" s="87"/>
      <c r="J31" s="4"/>
      <c r="K31" s="4"/>
      <c r="L31" s="4"/>
      <c r="M31" s="4"/>
      <c r="N31" s="7"/>
    </row>
    <row r="32" spans="1:14" ht="18" customHeight="1">
      <c r="E32" s="4"/>
      <c r="F32" s="6"/>
      <c r="G32" s="5"/>
      <c r="H32" s="4"/>
      <c r="I32" s="4"/>
      <c r="J32" s="4"/>
      <c r="K32" s="4"/>
      <c r="L32" s="4"/>
      <c r="M32" s="4"/>
      <c r="N32" s="4"/>
    </row>
    <row r="33" spans="1:14" ht="18" customHeight="1">
      <c r="E33" s="3" t="s">
        <v>1</v>
      </c>
      <c r="F33" s="3"/>
      <c r="G33" s="3"/>
      <c r="H33" s="3" t="s">
        <v>80</v>
      </c>
      <c r="I33" s="3"/>
      <c r="J33" s="3"/>
      <c r="K33" s="3"/>
      <c r="L33" s="3"/>
      <c r="M33" s="3"/>
      <c r="N33" s="2"/>
    </row>
    <row r="34" spans="1:14" ht="15" customHeight="1">
      <c r="B34" s="77" t="s">
        <v>117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5" customHeight="1">
      <c r="B35" s="77" t="s">
        <v>29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" customHeight="1"/>
    <row r="37" spans="1:14" ht="15" customHeight="1">
      <c r="A37" s="63"/>
      <c r="B37" s="62"/>
      <c r="C37" s="62"/>
      <c r="D37" s="62"/>
      <c r="E37" s="60"/>
      <c r="F37" s="60"/>
      <c r="G37" s="61"/>
      <c r="H37" s="61"/>
      <c r="I37" s="60"/>
      <c r="J37" s="79" t="s">
        <v>27</v>
      </c>
      <c r="K37" s="80"/>
      <c r="L37" s="81" t="s">
        <v>26</v>
      </c>
      <c r="M37" s="80"/>
      <c r="N37" s="59"/>
    </row>
    <row r="38" spans="1:14" ht="15" customHeight="1">
      <c r="A38" s="58"/>
      <c r="B38" s="5"/>
      <c r="C38" s="5"/>
      <c r="D38" s="5"/>
      <c r="E38" s="55" t="s">
        <v>28</v>
      </c>
      <c r="F38" s="55" t="s">
        <v>23</v>
      </c>
      <c r="G38" s="57" t="s">
        <v>22</v>
      </c>
      <c r="H38" s="57" t="s">
        <v>21</v>
      </c>
      <c r="I38" s="55" t="s">
        <v>20</v>
      </c>
      <c r="J38" s="56"/>
      <c r="K38" s="56"/>
      <c r="L38" s="56"/>
      <c r="M38" s="56"/>
      <c r="N38" s="55" t="s">
        <v>19</v>
      </c>
    </row>
    <row r="39" spans="1:14" ht="15" customHeight="1">
      <c r="A39" s="16"/>
      <c r="B39" s="54"/>
      <c r="C39" s="54"/>
      <c r="D39" s="54"/>
      <c r="E39" s="51" t="s">
        <v>18</v>
      </c>
      <c r="F39" s="51"/>
      <c r="G39" s="53"/>
      <c r="H39" s="53"/>
      <c r="I39" s="51"/>
      <c r="J39" s="52"/>
      <c r="K39" s="52" t="s">
        <v>4</v>
      </c>
      <c r="L39" s="52"/>
      <c r="M39" s="52" t="s">
        <v>4</v>
      </c>
      <c r="N39" s="51" t="s">
        <v>17</v>
      </c>
    </row>
    <row r="40" spans="1:14" ht="20.100000000000001" customHeight="1">
      <c r="A40" s="38"/>
      <c r="B40" s="42" t="s">
        <v>116</v>
      </c>
      <c r="C40" s="42"/>
      <c r="D40" s="42"/>
      <c r="E40" s="41" t="s">
        <v>115</v>
      </c>
      <c r="F40" s="40" t="s">
        <v>114</v>
      </c>
      <c r="G40" s="39" t="s">
        <v>113</v>
      </c>
      <c r="H40" s="38">
        <v>12</v>
      </c>
      <c r="I40" s="35">
        <f>533628+1500+1500</f>
        <v>536628</v>
      </c>
      <c r="J40" s="37">
        <f>130240*10/100</f>
        <v>13024</v>
      </c>
      <c r="K40" s="35">
        <f>J40*H40</f>
        <v>156288</v>
      </c>
      <c r="L40" s="36"/>
      <c r="M40" s="36">
        <f>130240*0.03*11+150000</f>
        <v>192979.20000000001</v>
      </c>
      <c r="N40" s="35">
        <f>M40+K40+I40</f>
        <v>885895.2</v>
      </c>
    </row>
    <row r="41" spans="1:14" ht="20.100000000000001" customHeight="1">
      <c r="A41" s="38"/>
      <c r="B41" s="42"/>
      <c r="C41" s="42"/>
      <c r="D41" s="42"/>
      <c r="E41" s="41"/>
      <c r="F41" s="40"/>
      <c r="G41" s="39"/>
      <c r="H41" s="38"/>
      <c r="I41" s="35"/>
      <c r="J41" s="37"/>
      <c r="K41" s="35"/>
      <c r="L41" s="36"/>
      <c r="M41" s="36"/>
      <c r="N41" s="35"/>
    </row>
    <row r="42" spans="1:14" s="28" customFormat="1" ht="20.100000000000001" customHeight="1">
      <c r="A42" s="30"/>
      <c r="B42" s="34" t="s">
        <v>12</v>
      </c>
      <c r="C42" s="34"/>
      <c r="D42" s="34"/>
      <c r="E42" s="33"/>
      <c r="F42" s="32"/>
      <c r="G42" s="31"/>
      <c r="H42" s="44">
        <f t="shared" ref="H42:N42" si="4">SUM(H40:H41)</f>
        <v>12</v>
      </c>
      <c r="I42" s="44">
        <f t="shared" si="4"/>
        <v>536628</v>
      </c>
      <c r="J42" s="44">
        <f t="shared" si="4"/>
        <v>13024</v>
      </c>
      <c r="K42" s="44">
        <f t="shared" si="4"/>
        <v>156288</v>
      </c>
      <c r="L42" s="44">
        <f t="shared" si="4"/>
        <v>0</v>
      </c>
      <c r="M42" s="44">
        <f t="shared" si="4"/>
        <v>192979.20000000001</v>
      </c>
      <c r="N42" s="44">
        <f t="shared" si="4"/>
        <v>885895.2</v>
      </c>
    </row>
    <row r="43" spans="1:14" s="28" customFormat="1" ht="20.100000000000001" customHeight="1">
      <c r="A43" s="30"/>
      <c r="B43" s="34"/>
      <c r="C43" s="34"/>
      <c r="D43" s="34"/>
      <c r="E43" s="33"/>
      <c r="F43" s="32"/>
      <c r="G43" s="31"/>
      <c r="H43" s="44"/>
      <c r="I43" s="44"/>
      <c r="J43" s="44"/>
      <c r="K43" s="44"/>
      <c r="L43" s="44"/>
      <c r="M43" s="44"/>
      <c r="N43" s="44"/>
    </row>
    <row r="44" spans="1:14" ht="20.100000000000001" customHeight="1">
      <c r="A44" s="38">
        <v>3</v>
      </c>
      <c r="B44" s="42" t="s">
        <v>112</v>
      </c>
      <c r="C44" s="42"/>
      <c r="D44" s="42"/>
      <c r="E44" s="41" t="s">
        <v>111</v>
      </c>
      <c r="F44" s="40" t="s">
        <v>11</v>
      </c>
      <c r="G44" s="39" t="s">
        <v>110</v>
      </c>
      <c r="H44" s="38">
        <v>6</v>
      </c>
      <c r="I44" s="35">
        <f>1500+1500</f>
        <v>3000</v>
      </c>
      <c r="J44" s="37">
        <f>130240*10/100</f>
        <v>13024</v>
      </c>
      <c r="K44" s="35">
        <f>J44*H44</f>
        <v>78144</v>
      </c>
      <c r="L44" s="36"/>
      <c r="M44" s="36"/>
      <c r="N44" s="35">
        <f>M44+K44+I44</f>
        <v>81144</v>
      </c>
    </row>
    <row r="45" spans="1:14" ht="20.100000000000001" customHeight="1">
      <c r="A45" s="38">
        <v>4</v>
      </c>
      <c r="B45" s="42" t="s">
        <v>109</v>
      </c>
      <c r="C45" s="42"/>
      <c r="D45" s="42"/>
      <c r="E45" s="41" t="s">
        <v>108</v>
      </c>
      <c r="F45" s="40" t="s">
        <v>11</v>
      </c>
      <c r="G45" s="39" t="s">
        <v>107</v>
      </c>
      <c r="H45" s="38">
        <v>6</v>
      </c>
      <c r="I45" s="35">
        <f>1500+1500</f>
        <v>3000</v>
      </c>
      <c r="J45" s="37">
        <f>130240*10/100</f>
        <v>13024</v>
      </c>
      <c r="K45" s="35">
        <f>J45*H45</f>
        <v>78144</v>
      </c>
      <c r="L45" s="36"/>
      <c r="M45" s="36"/>
      <c r="N45" s="35">
        <f>M45+K45+I45</f>
        <v>81144</v>
      </c>
    </row>
    <row r="46" spans="1:14" ht="20.100000000000001" customHeight="1">
      <c r="A46" s="38"/>
      <c r="B46" s="42"/>
      <c r="C46" s="42"/>
      <c r="D46" s="42"/>
      <c r="E46" s="41"/>
      <c r="F46" s="40"/>
      <c r="G46" s="39"/>
      <c r="H46" s="38"/>
      <c r="I46" s="35"/>
      <c r="J46" s="37"/>
      <c r="K46" s="35"/>
      <c r="L46" s="36"/>
      <c r="M46" s="36"/>
      <c r="N46" s="35">
        <f>M46+K46+I46</f>
        <v>0</v>
      </c>
    </row>
    <row r="47" spans="1:14" ht="20.100000000000001" customHeight="1">
      <c r="A47" s="38"/>
      <c r="B47" s="42"/>
      <c r="C47" s="42"/>
      <c r="D47" s="42"/>
      <c r="E47" s="41"/>
      <c r="F47" s="40"/>
      <c r="G47" s="39"/>
      <c r="H47" s="38"/>
      <c r="I47" s="35"/>
      <c r="J47" s="37"/>
      <c r="K47" s="35"/>
      <c r="L47" s="36"/>
      <c r="M47" s="36"/>
      <c r="N47" s="35"/>
    </row>
    <row r="48" spans="1:14" s="28" customFormat="1" ht="20.100000000000001" customHeight="1">
      <c r="A48" s="30"/>
      <c r="B48" s="34" t="s">
        <v>10</v>
      </c>
      <c r="C48" s="34"/>
      <c r="D48" s="34"/>
      <c r="E48" s="33"/>
      <c r="F48" s="32"/>
      <c r="G48" s="31"/>
      <c r="H48" s="44">
        <f t="shared" ref="H48:N48" si="5">SUM(H44:H47)</f>
        <v>12</v>
      </c>
      <c r="I48" s="44">
        <f t="shared" si="5"/>
        <v>6000</v>
      </c>
      <c r="J48" s="44">
        <f t="shared" si="5"/>
        <v>26048</v>
      </c>
      <c r="K48" s="44">
        <f t="shared" si="5"/>
        <v>156288</v>
      </c>
      <c r="L48" s="44">
        <f t="shared" si="5"/>
        <v>0</v>
      </c>
      <c r="M48" s="44">
        <f t="shared" si="5"/>
        <v>0</v>
      </c>
      <c r="N48" s="44">
        <f t="shared" si="5"/>
        <v>162288</v>
      </c>
    </row>
    <row r="49" spans="1:14" s="28" customFormat="1" ht="20.100000000000001" customHeight="1">
      <c r="A49" s="30"/>
      <c r="B49" s="34"/>
      <c r="C49" s="34"/>
      <c r="D49" s="34"/>
      <c r="E49" s="33"/>
      <c r="F49" s="32"/>
      <c r="G49" s="31"/>
      <c r="H49" s="44"/>
      <c r="I49" s="44"/>
      <c r="J49" s="44"/>
      <c r="K49" s="44"/>
      <c r="L49" s="44"/>
      <c r="M49" s="44"/>
      <c r="N49" s="44"/>
    </row>
    <row r="50" spans="1:14" ht="20.100000000000001" customHeight="1">
      <c r="A50" s="38">
        <v>5</v>
      </c>
      <c r="B50" s="42" t="s">
        <v>106</v>
      </c>
      <c r="C50" s="42"/>
      <c r="D50" s="42"/>
      <c r="E50" s="41" t="s">
        <v>105</v>
      </c>
      <c r="F50" s="40" t="s">
        <v>11</v>
      </c>
      <c r="G50" s="39" t="s">
        <v>104</v>
      </c>
      <c r="H50" s="38">
        <v>6</v>
      </c>
      <c r="I50" s="35">
        <f>1500+1500</f>
        <v>3000</v>
      </c>
      <c r="J50" s="37">
        <f>130240*10/100</f>
        <v>13024</v>
      </c>
      <c r="K50" s="35">
        <f>J50*H50</f>
        <v>78144</v>
      </c>
      <c r="L50" s="36"/>
      <c r="M50" s="36"/>
      <c r="N50" s="35">
        <f>M50+K50+I50</f>
        <v>81144</v>
      </c>
    </row>
    <row r="51" spans="1:14" ht="20.100000000000001" customHeight="1">
      <c r="A51" s="38">
        <v>6</v>
      </c>
      <c r="B51" s="42" t="s">
        <v>103</v>
      </c>
      <c r="C51" s="42"/>
      <c r="D51" s="42"/>
      <c r="E51" s="41" t="s">
        <v>102</v>
      </c>
      <c r="F51" s="40" t="s">
        <v>11</v>
      </c>
      <c r="G51" s="39" t="s">
        <v>101</v>
      </c>
      <c r="H51" s="38">
        <v>6</v>
      </c>
      <c r="I51" s="35">
        <f>1500+1500</f>
        <v>3000</v>
      </c>
      <c r="J51" s="37">
        <f>130240*10/100</f>
        <v>13024</v>
      </c>
      <c r="K51" s="35">
        <f>J51*H51</f>
        <v>78144</v>
      </c>
      <c r="L51" s="36"/>
      <c r="M51" s="36"/>
      <c r="N51" s="35">
        <f>M51+K51+I51</f>
        <v>81144</v>
      </c>
    </row>
    <row r="52" spans="1:14" ht="20.100000000000001" customHeight="1">
      <c r="A52" s="38"/>
      <c r="B52" s="42"/>
      <c r="C52" s="42"/>
      <c r="D52" s="42"/>
      <c r="E52" s="41"/>
      <c r="F52" s="40"/>
      <c r="G52" s="39"/>
      <c r="H52" s="38"/>
      <c r="I52" s="35"/>
      <c r="J52" s="37"/>
      <c r="K52" s="35"/>
      <c r="L52" s="36"/>
      <c r="M52" s="36"/>
      <c r="N52" s="35"/>
    </row>
    <row r="53" spans="1:14" s="28" customFormat="1" ht="20.100000000000001" customHeight="1">
      <c r="A53" s="34"/>
      <c r="B53" s="34" t="s">
        <v>9</v>
      </c>
      <c r="C53" s="34"/>
      <c r="D53" s="34"/>
      <c r="E53" s="33"/>
      <c r="F53" s="32"/>
      <c r="G53" s="31"/>
      <c r="H53" s="30">
        <f t="shared" ref="H53:N53" si="6">SUM(H50:H51)</f>
        <v>12</v>
      </c>
      <c r="I53" s="30">
        <f t="shared" si="6"/>
        <v>6000</v>
      </c>
      <c r="J53" s="30">
        <f t="shared" si="6"/>
        <v>26048</v>
      </c>
      <c r="K53" s="30">
        <f t="shared" si="6"/>
        <v>156288</v>
      </c>
      <c r="L53" s="30">
        <f t="shared" si="6"/>
        <v>0</v>
      </c>
      <c r="M53" s="30">
        <f t="shared" si="6"/>
        <v>0</v>
      </c>
      <c r="N53" s="30">
        <f t="shared" si="6"/>
        <v>162288</v>
      </c>
    </row>
    <row r="54" spans="1:14" s="28" customFormat="1" ht="20.100000000000001" customHeight="1">
      <c r="A54" s="34"/>
      <c r="B54" s="34"/>
      <c r="C54" s="34"/>
      <c r="D54" s="34"/>
      <c r="E54" s="33"/>
      <c r="F54" s="32"/>
      <c r="G54" s="31"/>
      <c r="H54" s="30"/>
      <c r="I54" s="30"/>
      <c r="J54" s="30"/>
      <c r="K54" s="30"/>
      <c r="L54" s="30"/>
      <c r="M54" s="30"/>
      <c r="N54" s="30"/>
    </row>
    <row r="55" spans="1:14" ht="20.100000000000001" customHeight="1">
      <c r="A55" s="27"/>
      <c r="B55" s="27" t="s">
        <v>8</v>
      </c>
      <c r="C55" s="27"/>
      <c r="D55" s="27"/>
      <c r="E55" s="27"/>
      <c r="F55" s="26"/>
      <c r="G55" s="25"/>
      <c r="H55" s="24">
        <f t="shared" ref="H55:N55" si="7">H53+H48+H42</f>
        <v>36</v>
      </c>
      <c r="I55" s="23">
        <f t="shared" si="7"/>
        <v>548628</v>
      </c>
      <c r="J55" s="23">
        <f t="shared" si="7"/>
        <v>65120</v>
      </c>
      <c r="K55" s="23">
        <f t="shared" si="7"/>
        <v>468864</v>
      </c>
      <c r="L55" s="23">
        <f t="shared" si="7"/>
        <v>0</v>
      </c>
      <c r="M55" s="23">
        <f t="shared" si="7"/>
        <v>192979.20000000001</v>
      </c>
      <c r="N55" s="23">
        <f t="shared" si="7"/>
        <v>1210471.2</v>
      </c>
    </row>
    <row r="56" spans="1:14" ht="18" customHeight="1">
      <c r="N56" s="21"/>
    </row>
    <row r="57" spans="1:14" ht="18" customHeight="1">
      <c r="E57" s="3" t="s">
        <v>7</v>
      </c>
      <c r="N57" s="21"/>
    </row>
    <row r="58" spans="1:14" ht="18" customHeight="1">
      <c r="N58" s="21"/>
    </row>
    <row r="59" spans="1:14" ht="18" customHeight="1">
      <c r="E59" s="20"/>
      <c r="F59" s="19" t="s">
        <v>6</v>
      </c>
      <c r="G59" s="18" t="s">
        <v>5</v>
      </c>
      <c r="H59" s="82" t="s">
        <v>4</v>
      </c>
      <c r="I59" s="83"/>
      <c r="J59" s="11"/>
      <c r="K59" s="11"/>
      <c r="L59" s="11"/>
      <c r="M59" s="11"/>
      <c r="N59" s="5"/>
    </row>
    <row r="60" spans="1:14" ht="18" customHeight="1">
      <c r="E60" s="17"/>
      <c r="F60" s="16"/>
      <c r="G60" s="15"/>
      <c r="H60" s="15"/>
      <c r="I60" s="14"/>
      <c r="J60" s="11"/>
      <c r="K60" s="11"/>
      <c r="L60" s="11"/>
      <c r="M60" s="11"/>
      <c r="N60" s="5"/>
    </row>
    <row r="61" spans="1:14" ht="20.100000000000001" customHeight="1">
      <c r="E61" s="13" t="s">
        <v>3</v>
      </c>
      <c r="F61" s="12"/>
      <c r="G61" s="12"/>
      <c r="H61" s="84">
        <f>N55</f>
        <v>1210471.2</v>
      </c>
      <c r="I61" s="85"/>
      <c r="J61" s="11"/>
      <c r="K61" s="11"/>
      <c r="L61" s="11"/>
      <c r="M61" s="11"/>
      <c r="N61" s="11"/>
    </row>
    <row r="62" spans="1:14" ht="20.100000000000001" customHeight="1">
      <c r="E62" s="10" t="s">
        <v>2</v>
      </c>
      <c r="F62" s="9"/>
      <c r="G62" s="8"/>
      <c r="H62" s="86">
        <f>SUM(H61)</f>
        <v>1210471.2</v>
      </c>
      <c r="I62" s="87"/>
      <c r="J62" s="4"/>
      <c r="K62" s="4"/>
      <c r="L62" s="4"/>
      <c r="M62" s="4"/>
      <c r="N62" s="7"/>
    </row>
    <row r="63" spans="1:14" ht="18" customHeight="1">
      <c r="E63" s="4"/>
      <c r="F63" s="6"/>
      <c r="G63" s="5"/>
      <c r="H63" s="4"/>
      <c r="I63" s="4"/>
      <c r="J63" s="4"/>
      <c r="K63" s="4"/>
      <c r="L63" s="4"/>
      <c r="M63" s="4"/>
      <c r="N63" s="4"/>
    </row>
    <row r="64" spans="1:14" ht="18" customHeight="1">
      <c r="E64" s="3" t="s">
        <v>1</v>
      </c>
      <c r="F64" s="3"/>
      <c r="G64" s="3"/>
      <c r="H64" s="3" t="s">
        <v>80</v>
      </c>
      <c r="I64" s="3"/>
      <c r="J64" s="3"/>
      <c r="K64" s="3"/>
      <c r="L64" s="3"/>
      <c r="M64" s="3"/>
      <c r="N64" s="2"/>
    </row>
    <row r="68" spans="1:14" ht="15" customHeight="1">
      <c r="B68" s="77" t="s">
        <v>100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</row>
    <row r="69" spans="1:14" ht="15" customHeight="1">
      <c r="B69" s="77" t="s">
        <v>29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</row>
    <row r="70" spans="1:14" ht="15" customHeight="1"/>
    <row r="71" spans="1:14" ht="15" customHeight="1">
      <c r="A71" s="63"/>
      <c r="B71" s="62"/>
      <c r="C71" s="62"/>
      <c r="D71" s="62"/>
      <c r="E71" s="60"/>
      <c r="F71" s="60"/>
      <c r="G71" s="61"/>
      <c r="H71" s="61"/>
      <c r="I71" s="60"/>
      <c r="J71" s="79" t="s">
        <v>27</v>
      </c>
      <c r="K71" s="80"/>
      <c r="L71" s="81" t="s">
        <v>26</v>
      </c>
      <c r="M71" s="80"/>
      <c r="N71" s="59"/>
    </row>
    <row r="72" spans="1:14" ht="15" customHeight="1">
      <c r="A72" s="58"/>
      <c r="B72" s="5"/>
      <c r="C72" s="5"/>
      <c r="D72" s="5"/>
      <c r="E72" s="55" t="s">
        <v>28</v>
      </c>
      <c r="F72" s="55" t="s">
        <v>23</v>
      </c>
      <c r="G72" s="57" t="s">
        <v>22</v>
      </c>
      <c r="H72" s="57" t="s">
        <v>21</v>
      </c>
      <c r="I72" s="55" t="s">
        <v>20</v>
      </c>
      <c r="J72" s="56"/>
      <c r="K72" s="56"/>
      <c r="L72" s="56"/>
      <c r="M72" s="56"/>
      <c r="N72" s="55" t="s">
        <v>19</v>
      </c>
    </row>
    <row r="73" spans="1:14" ht="15" customHeight="1">
      <c r="A73" s="16"/>
      <c r="B73" s="54"/>
      <c r="C73" s="54"/>
      <c r="D73" s="54"/>
      <c r="E73" s="51" t="s">
        <v>18</v>
      </c>
      <c r="F73" s="51"/>
      <c r="G73" s="53"/>
      <c r="H73" s="53"/>
      <c r="I73" s="51"/>
      <c r="J73" s="52"/>
      <c r="K73" s="52" t="s">
        <v>4</v>
      </c>
      <c r="L73" s="52"/>
      <c r="M73" s="52" t="s">
        <v>4</v>
      </c>
      <c r="N73" s="51" t="s">
        <v>17</v>
      </c>
    </row>
    <row r="74" spans="1:14" ht="20.100000000000001" hidden="1" customHeight="1">
      <c r="A74" s="38"/>
      <c r="B74" s="42"/>
      <c r="C74" s="42"/>
      <c r="D74" s="42"/>
      <c r="E74" s="41"/>
      <c r="F74" s="40"/>
      <c r="G74" s="39"/>
      <c r="H74" s="38">
        <v>3</v>
      </c>
      <c r="I74" s="35"/>
      <c r="J74" s="37"/>
      <c r="K74" s="35">
        <f>J74*H74</f>
        <v>0</v>
      </c>
      <c r="L74" s="37"/>
      <c r="M74" s="37"/>
      <c r="N74" s="46">
        <f>M74+K74+I74</f>
        <v>0</v>
      </c>
    </row>
    <row r="75" spans="1:14" ht="20.100000000000001" hidden="1" customHeight="1">
      <c r="A75" s="38"/>
      <c r="B75" s="42"/>
      <c r="C75" s="42"/>
      <c r="D75" s="42"/>
      <c r="E75" s="41"/>
      <c r="F75" s="40"/>
      <c r="G75" s="39"/>
      <c r="H75" s="38">
        <v>3</v>
      </c>
      <c r="I75" s="35"/>
      <c r="J75" s="37"/>
      <c r="K75" s="35"/>
      <c r="L75" s="37"/>
      <c r="M75" s="37"/>
      <c r="N75" s="35">
        <f>M75+K75+I75</f>
        <v>0</v>
      </c>
    </row>
    <row r="76" spans="1:14" ht="20.100000000000001" hidden="1" customHeight="1">
      <c r="A76" s="38"/>
      <c r="B76" s="42"/>
      <c r="C76" s="42"/>
      <c r="D76" s="42"/>
      <c r="E76" s="41"/>
      <c r="F76" s="40"/>
      <c r="G76" s="39"/>
      <c r="H76" s="38">
        <v>2</v>
      </c>
      <c r="I76" s="35"/>
      <c r="J76" s="37"/>
      <c r="K76" s="35"/>
      <c r="L76" s="37"/>
      <c r="M76" s="36"/>
      <c r="N76" s="46">
        <f>M76+K76+I76</f>
        <v>0</v>
      </c>
    </row>
    <row r="77" spans="1:14" ht="20.100000000000001" hidden="1" customHeight="1">
      <c r="A77" s="38"/>
      <c r="B77" s="42"/>
      <c r="C77" s="42"/>
      <c r="D77" s="42"/>
      <c r="E77" s="41"/>
      <c r="F77" s="40"/>
      <c r="G77" s="39"/>
      <c r="H77" s="38">
        <v>20</v>
      </c>
      <c r="I77" s="35"/>
      <c r="J77" s="37"/>
      <c r="K77" s="35"/>
      <c r="L77" s="36"/>
      <c r="M77" s="37"/>
      <c r="N77" s="46">
        <f>M77+K77+I77</f>
        <v>0</v>
      </c>
    </row>
    <row r="78" spans="1:14" ht="20.100000000000001" hidden="1" customHeight="1">
      <c r="A78" s="38"/>
      <c r="B78" s="42"/>
      <c r="C78" s="42"/>
      <c r="D78" s="42"/>
      <c r="E78" s="41"/>
      <c r="F78" s="40"/>
      <c r="G78" s="39"/>
      <c r="H78" s="38"/>
      <c r="I78" s="35"/>
      <c r="J78" s="37"/>
      <c r="K78" s="35"/>
      <c r="L78" s="36"/>
      <c r="M78" s="36"/>
      <c r="N78" s="35"/>
    </row>
    <row r="79" spans="1:14" s="28" customFormat="1" ht="20.100000000000001" hidden="1" customHeight="1">
      <c r="A79" s="30"/>
      <c r="B79" s="34" t="s">
        <v>12</v>
      </c>
      <c r="C79" s="34"/>
      <c r="D79" s="34"/>
      <c r="E79" s="33"/>
      <c r="F79" s="32"/>
      <c r="G79" s="31"/>
      <c r="H79" s="44">
        <f t="shared" ref="H79:N79" si="8">SUM(H74:H78)</f>
        <v>28</v>
      </c>
      <c r="I79" s="44">
        <f t="shared" si="8"/>
        <v>0</v>
      </c>
      <c r="J79" s="44">
        <f t="shared" si="8"/>
        <v>0</v>
      </c>
      <c r="K79" s="44">
        <f t="shared" si="8"/>
        <v>0</v>
      </c>
      <c r="L79" s="44">
        <f t="shared" si="8"/>
        <v>0</v>
      </c>
      <c r="M79" s="44">
        <f t="shared" si="8"/>
        <v>0</v>
      </c>
      <c r="N79" s="44">
        <f t="shared" si="8"/>
        <v>0</v>
      </c>
    </row>
    <row r="80" spans="1:14" s="28" customFormat="1" ht="20.100000000000001" hidden="1" customHeight="1">
      <c r="A80" s="30"/>
      <c r="B80" s="34"/>
      <c r="C80" s="34"/>
      <c r="D80" s="34"/>
      <c r="E80" s="33"/>
      <c r="F80" s="32"/>
      <c r="G80" s="31"/>
      <c r="H80" s="44"/>
      <c r="I80" s="44"/>
      <c r="J80" s="44"/>
      <c r="K80" s="44"/>
      <c r="L80" s="44"/>
      <c r="M80" s="44"/>
      <c r="N80" s="44"/>
    </row>
    <row r="81" spans="1:14" ht="20.100000000000001" hidden="1" customHeight="1">
      <c r="A81" s="38">
        <v>3</v>
      </c>
      <c r="B81" s="42"/>
      <c r="C81" s="42"/>
      <c r="D81" s="42"/>
      <c r="E81" s="41"/>
      <c r="F81" s="40"/>
      <c r="G81" s="39"/>
      <c r="H81" s="38"/>
      <c r="I81" s="35"/>
      <c r="J81" s="37"/>
      <c r="K81" s="35"/>
      <c r="L81" s="36"/>
      <c r="M81" s="36"/>
      <c r="N81" s="35">
        <f>M81+K81+I81</f>
        <v>0</v>
      </c>
    </row>
    <row r="82" spans="1:14" ht="20.100000000000001" hidden="1" customHeight="1">
      <c r="A82" s="38">
        <v>4</v>
      </c>
      <c r="B82" s="42"/>
      <c r="C82" s="42"/>
      <c r="D82" s="42"/>
      <c r="E82" s="41"/>
      <c r="F82" s="40"/>
      <c r="G82" s="39"/>
      <c r="H82" s="38"/>
      <c r="I82" s="35"/>
      <c r="J82" s="37"/>
      <c r="K82" s="35"/>
      <c r="L82" s="36"/>
      <c r="M82" s="36"/>
      <c r="N82" s="35">
        <f>M82+K82+I82</f>
        <v>0</v>
      </c>
    </row>
    <row r="83" spans="1:14" ht="20.100000000000001" hidden="1" customHeight="1">
      <c r="A83" s="38"/>
      <c r="B83" s="42"/>
      <c r="C83" s="42"/>
      <c r="D83" s="42"/>
      <c r="E83" s="41"/>
      <c r="F83" s="40"/>
      <c r="G83" s="39"/>
      <c r="H83" s="38"/>
      <c r="I83" s="35"/>
      <c r="J83" s="37"/>
      <c r="K83" s="35"/>
      <c r="L83" s="36"/>
      <c r="M83" s="36"/>
      <c r="N83" s="35">
        <f>M83+K83+I83</f>
        <v>0</v>
      </c>
    </row>
    <row r="84" spans="1:14" ht="20.100000000000001" hidden="1" customHeight="1">
      <c r="A84" s="38"/>
      <c r="B84" s="42"/>
      <c r="C84" s="42"/>
      <c r="D84" s="42"/>
      <c r="E84" s="41"/>
      <c r="F84" s="40"/>
      <c r="G84" s="39"/>
      <c r="H84" s="38"/>
      <c r="I84" s="35"/>
      <c r="J84" s="37"/>
      <c r="K84" s="35"/>
      <c r="L84" s="36"/>
      <c r="M84" s="36"/>
      <c r="N84" s="35">
        <f>M84+K84+I84</f>
        <v>0</v>
      </c>
    </row>
    <row r="85" spans="1:14" ht="20.100000000000001" hidden="1" customHeight="1">
      <c r="A85" s="38"/>
      <c r="B85" s="42"/>
      <c r="C85" s="42"/>
      <c r="D85" s="42"/>
      <c r="E85" s="41"/>
      <c r="F85" s="40"/>
      <c r="G85" s="39"/>
      <c r="H85" s="38"/>
      <c r="I85" s="35"/>
      <c r="J85" s="37"/>
      <c r="K85" s="35"/>
      <c r="L85" s="36"/>
      <c r="M85" s="36"/>
      <c r="N85" s="35"/>
    </row>
    <row r="86" spans="1:14" ht="20.100000000000001" hidden="1" customHeight="1">
      <c r="A86" s="38"/>
      <c r="B86" s="42"/>
      <c r="C86" s="42"/>
      <c r="D86" s="42"/>
      <c r="E86" s="41"/>
      <c r="F86" s="40"/>
      <c r="G86" s="39"/>
      <c r="H86" s="38"/>
      <c r="I86" s="35"/>
      <c r="J86" s="37"/>
      <c r="K86" s="35"/>
      <c r="L86" s="36"/>
      <c r="M86" s="36"/>
      <c r="N86" s="35"/>
    </row>
    <row r="87" spans="1:14" s="28" customFormat="1" ht="20.100000000000001" hidden="1" customHeight="1">
      <c r="A87" s="30"/>
      <c r="B87" s="34" t="s">
        <v>10</v>
      </c>
      <c r="C87" s="34"/>
      <c r="D87" s="34"/>
      <c r="E87" s="33"/>
      <c r="F87" s="32"/>
      <c r="G87" s="31"/>
      <c r="H87" s="44">
        <f t="shared" ref="H87:N87" si="9">SUM(H81:H86)</f>
        <v>0</v>
      </c>
      <c r="I87" s="44">
        <f t="shared" si="9"/>
        <v>0</v>
      </c>
      <c r="J87" s="44">
        <f t="shared" si="9"/>
        <v>0</v>
      </c>
      <c r="K87" s="44">
        <f t="shared" si="9"/>
        <v>0</v>
      </c>
      <c r="L87" s="44">
        <f t="shared" si="9"/>
        <v>0</v>
      </c>
      <c r="M87" s="44">
        <f t="shared" si="9"/>
        <v>0</v>
      </c>
      <c r="N87" s="44">
        <f t="shared" si="9"/>
        <v>0</v>
      </c>
    </row>
    <row r="88" spans="1:14" s="28" customFormat="1" ht="20.100000000000001" customHeight="1">
      <c r="A88" s="30"/>
      <c r="B88" s="34"/>
      <c r="C88" s="34"/>
      <c r="D88" s="34"/>
      <c r="E88" s="33"/>
      <c r="F88" s="32"/>
      <c r="G88" s="31"/>
      <c r="H88" s="44"/>
      <c r="I88" s="44"/>
      <c r="J88" s="44"/>
      <c r="K88" s="44"/>
      <c r="L88" s="44"/>
      <c r="M88" s="44"/>
      <c r="N88" s="44"/>
    </row>
    <row r="89" spans="1:14" ht="20.100000000000001" customHeight="1">
      <c r="A89" s="38">
        <v>5</v>
      </c>
      <c r="B89" s="42" t="s">
        <v>99</v>
      </c>
      <c r="C89" s="42"/>
      <c r="D89" s="42"/>
      <c r="E89" s="41" t="s">
        <v>98</v>
      </c>
      <c r="F89" s="40" t="s">
        <v>11</v>
      </c>
      <c r="G89" s="43" t="s">
        <v>97</v>
      </c>
      <c r="H89" s="38">
        <v>6</v>
      </c>
      <c r="I89" s="35">
        <f>1500+1500</f>
        <v>3000</v>
      </c>
      <c r="J89" s="37">
        <f>130240*10/100</f>
        <v>13024</v>
      </c>
      <c r="K89" s="35">
        <f>J89*H89</f>
        <v>78144</v>
      </c>
      <c r="L89" s="36"/>
      <c r="M89" s="36"/>
      <c r="N89" s="35">
        <f>M89+K89+I89</f>
        <v>81144</v>
      </c>
    </row>
    <row r="90" spans="1:14" ht="20.100000000000001" customHeight="1">
      <c r="A90" s="38">
        <v>6</v>
      </c>
      <c r="B90" s="42" t="s">
        <v>96</v>
      </c>
      <c r="C90" s="42"/>
      <c r="D90" s="42"/>
      <c r="E90" s="41" t="s">
        <v>95</v>
      </c>
      <c r="F90" s="40" t="s">
        <v>11</v>
      </c>
      <c r="G90" s="39"/>
      <c r="H90" s="38">
        <v>6</v>
      </c>
      <c r="I90" s="35">
        <f>1500+1500</f>
        <v>3000</v>
      </c>
      <c r="J90" s="37">
        <f>130240*10/100</f>
        <v>13024</v>
      </c>
      <c r="K90" s="35">
        <f>J90*H90</f>
        <v>78144</v>
      </c>
      <c r="L90" s="36"/>
      <c r="M90" s="36"/>
      <c r="N90" s="35">
        <f>M90+K90+I90</f>
        <v>81144</v>
      </c>
    </row>
    <row r="91" spans="1:14" ht="20.100000000000001" customHeight="1">
      <c r="A91" s="38"/>
      <c r="B91" s="42"/>
      <c r="C91" s="42"/>
      <c r="D91" s="42"/>
      <c r="E91" s="41"/>
      <c r="F91" s="40"/>
      <c r="G91" s="39"/>
      <c r="H91" s="38"/>
      <c r="I91" s="35"/>
      <c r="J91" s="37"/>
      <c r="K91" s="35"/>
      <c r="L91" s="36"/>
      <c r="M91" s="36"/>
      <c r="N91" s="35"/>
    </row>
    <row r="92" spans="1:14" s="28" customFormat="1" ht="20.100000000000001" customHeight="1">
      <c r="A92" s="34"/>
      <c r="B92" s="34" t="s">
        <v>9</v>
      </c>
      <c r="C92" s="34"/>
      <c r="D92" s="34"/>
      <c r="E92" s="33"/>
      <c r="F92" s="32"/>
      <c r="G92" s="31"/>
      <c r="H92" s="30">
        <f t="shared" ref="H92:N92" si="10">SUM(H89:H90)</f>
        <v>12</v>
      </c>
      <c r="I92" s="30">
        <f t="shared" si="10"/>
        <v>6000</v>
      </c>
      <c r="J92" s="30">
        <f t="shared" si="10"/>
        <v>26048</v>
      </c>
      <c r="K92" s="30">
        <f t="shared" si="10"/>
        <v>156288</v>
      </c>
      <c r="L92" s="30">
        <f t="shared" si="10"/>
        <v>0</v>
      </c>
      <c r="M92" s="30">
        <f t="shared" si="10"/>
        <v>0</v>
      </c>
      <c r="N92" s="30">
        <f t="shared" si="10"/>
        <v>162288</v>
      </c>
    </row>
    <row r="93" spans="1:14" s="28" customFormat="1" ht="20.100000000000001" customHeight="1">
      <c r="A93" s="34"/>
      <c r="B93" s="34"/>
      <c r="C93" s="34"/>
      <c r="D93" s="34"/>
      <c r="E93" s="33"/>
      <c r="F93" s="32"/>
      <c r="G93" s="31"/>
      <c r="H93" s="30"/>
      <c r="I93" s="30"/>
      <c r="J93" s="30"/>
      <c r="K93" s="30"/>
      <c r="L93" s="30"/>
      <c r="M93" s="30"/>
      <c r="N93" s="30"/>
    </row>
    <row r="94" spans="1:14" ht="20.100000000000001" customHeight="1">
      <c r="A94" s="27"/>
      <c r="B94" s="27" t="s">
        <v>8</v>
      </c>
      <c r="C94" s="27"/>
      <c r="D94" s="27"/>
      <c r="E94" s="27"/>
      <c r="F94" s="26"/>
      <c r="G94" s="25"/>
      <c r="H94" s="24">
        <f t="shared" ref="H94:N94" si="11">H92+H87+H79</f>
        <v>40</v>
      </c>
      <c r="I94" s="23">
        <f t="shared" si="11"/>
        <v>6000</v>
      </c>
      <c r="J94" s="23">
        <f t="shared" si="11"/>
        <v>26048</v>
      </c>
      <c r="K94" s="23">
        <f t="shared" si="11"/>
        <v>156288</v>
      </c>
      <c r="L94" s="23">
        <f t="shared" si="11"/>
        <v>0</v>
      </c>
      <c r="M94" s="23">
        <f t="shared" si="11"/>
        <v>0</v>
      </c>
      <c r="N94" s="23">
        <f t="shared" si="11"/>
        <v>162288</v>
      </c>
    </row>
    <row r="95" spans="1:14" ht="18" customHeight="1">
      <c r="N95" s="21"/>
    </row>
    <row r="96" spans="1:14" ht="18" customHeight="1">
      <c r="E96" s="3" t="s">
        <v>7</v>
      </c>
      <c r="N96" s="21"/>
    </row>
    <row r="97" spans="5:14" ht="18" customHeight="1">
      <c r="N97" s="21"/>
    </row>
    <row r="98" spans="5:14" ht="18" customHeight="1">
      <c r="E98" s="20"/>
      <c r="F98" s="19" t="s">
        <v>6</v>
      </c>
      <c r="G98" s="18" t="s">
        <v>5</v>
      </c>
      <c r="H98" s="82" t="s">
        <v>4</v>
      </c>
      <c r="I98" s="83"/>
      <c r="J98" s="11"/>
      <c r="K98" s="11"/>
      <c r="L98" s="11"/>
      <c r="M98" s="11"/>
      <c r="N98" s="5"/>
    </row>
    <row r="99" spans="5:14" ht="18" customHeight="1">
      <c r="E99" s="17"/>
      <c r="F99" s="16"/>
      <c r="G99" s="15"/>
      <c r="H99" s="15"/>
      <c r="I99" s="14"/>
      <c r="J99" s="11"/>
      <c r="K99" s="11"/>
      <c r="L99" s="11"/>
      <c r="M99" s="11"/>
      <c r="N99" s="5"/>
    </row>
    <row r="100" spans="5:14" ht="20.100000000000001" customHeight="1">
      <c r="E100" s="13" t="s">
        <v>3</v>
      </c>
      <c r="F100" s="12"/>
      <c r="G100" s="12"/>
      <c r="H100" s="84">
        <f>N94</f>
        <v>162288</v>
      </c>
      <c r="I100" s="85"/>
      <c r="J100" s="11"/>
      <c r="K100" s="11"/>
      <c r="L100" s="11"/>
      <c r="M100" s="11"/>
      <c r="N100" s="11"/>
    </row>
    <row r="101" spans="5:14" ht="20.100000000000001" customHeight="1">
      <c r="E101" s="10" t="s">
        <v>2</v>
      </c>
      <c r="F101" s="9"/>
      <c r="G101" s="8"/>
      <c r="H101" s="86">
        <f>SUM(H100)</f>
        <v>162288</v>
      </c>
      <c r="I101" s="87"/>
      <c r="J101" s="4"/>
      <c r="K101" s="4"/>
      <c r="L101" s="4"/>
      <c r="M101" s="4"/>
      <c r="N101" s="7"/>
    </row>
    <row r="102" spans="5:14" ht="18" customHeight="1">
      <c r="E102" s="4"/>
      <c r="F102" s="6"/>
      <c r="G102" s="5"/>
      <c r="H102" s="4"/>
      <c r="I102" s="4"/>
      <c r="J102" s="4"/>
      <c r="K102" s="4"/>
      <c r="L102" s="4"/>
      <c r="M102" s="4"/>
      <c r="N102" s="4"/>
    </row>
    <row r="103" spans="5:14" ht="18" customHeight="1">
      <c r="E103" s="3" t="s">
        <v>1</v>
      </c>
      <c r="F103" s="3"/>
      <c r="G103" s="3"/>
      <c r="H103" s="3" t="s">
        <v>80</v>
      </c>
      <c r="I103" s="3"/>
      <c r="J103" s="3"/>
      <c r="K103" s="3"/>
      <c r="L103" s="3"/>
      <c r="M103" s="3"/>
      <c r="N103" s="2"/>
    </row>
    <row r="121" spans="1:18" ht="15" customHeight="1">
      <c r="B121" s="77" t="s">
        <v>94</v>
      </c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</row>
    <row r="122" spans="1:18" ht="15" customHeight="1">
      <c r="B122" s="77" t="s">
        <v>29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</row>
    <row r="123" spans="1:18" ht="15" customHeight="1"/>
    <row r="124" spans="1:18" ht="15" customHeight="1">
      <c r="A124" s="63"/>
      <c r="B124" s="62"/>
      <c r="C124" s="62"/>
      <c r="D124" s="62"/>
      <c r="E124" s="60"/>
      <c r="F124" s="60"/>
      <c r="G124" s="61"/>
      <c r="H124" s="61"/>
      <c r="I124" s="60"/>
      <c r="J124" s="79" t="s">
        <v>27</v>
      </c>
      <c r="K124" s="80"/>
      <c r="L124" s="81" t="s">
        <v>26</v>
      </c>
      <c r="M124" s="80"/>
      <c r="N124" s="59"/>
    </row>
    <row r="125" spans="1:18" ht="15" customHeight="1">
      <c r="A125" s="58"/>
      <c r="B125" s="5"/>
      <c r="C125" s="5"/>
      <c r="D125" s="5"/>
      <c r="E125" s="55" t="s">
        <v>28</v>
      </c>
      <c r="F125" s="55" t="s">
        <v>23</v>
      </c>
      <c r="G125" s="57" t="s">
        <v>22</v>
      </c>
      <c r="H125" s="57" t="s">
        <v>21</v>
      </c>
      <c r="I125" s="55" t="s">
        <v>20</v>
      </c>
      <c r="J125" s="56"/>
      <c r="K125" s="56"/>
      <c r="L125" s="56"/>
      <c r="M125" s="56"/>
      <c r="N125" s="55" t="s">
        <v>19</v>
      </c>
    </row>
    <row r="126" spans="1:18" ht="15" customHeight="1">
      <c r="A126" s="16"/>
      <c r="B126" s="54"/>
      <c r="C126" s="54"/>
      <c r="D126" s="54"/>
      <c r="E126" s="51" t="s">
        <v>18</v>
      </c>
      <c r="F126" s="51"/>
      <c r="G126" s="53"/>
      <c r="H126" s="53"/>
      <c r="I126" s="51"/>
      <c r="J126" s="52"/>
      <c r="K126" s="52" t="s">
        <v>4</v>
      </c>
      <c r="L126" s="52"/>
      <c r="M126" s="52" t="s">
        <v>4</v>
      </c>
      <c r="N126" s="51" t="s">
        <v>17</v>
      </c>
    </row>
    <row r="127" spans="1:18" ht="20.100000000000001" customHeight="1">
      <c r="A127" s="38"/>
      <c r="B127" s="42"/>
      <c r="C127" s="42"/>
      <c r="D127" s="42"/>
      <c r="E127" s="41"/>
      <c r="F127" s="40"/>
      <c r="G127" s="39"/>
      <c r="H127" s="38"/>
      <c r="I127" s="35"/>
      <c r="J127" s="37"/>
      <c r="K127" s="35">
        <f>J127*H127</f>
        <v>0</v>
      </c>
      <c r="L127" s="37"/>
      <c r="M127" s="37"/>
      <c r="N127" s="46">
        <f>M127+K127+I127</f>
        <v>0</v>
      </c>
      <c r="R127">
        <f>3907.2*3</f>
        <v>11721.599999999999</v>
      </c>
    </row>
    <row r="128" spans="1:18" ht="20.100000000000001" customHeight="1">
      <c r="A128" s="38"/>
      <c r="B128" s="42" t="s">
        <v>93</v>
      </c>
      <c r="C128" s="42"/>
      <c r="D128" s="42"/>
      <c r="E128" s="41" t="s">
        <v>92</v>
      </c>
      <c r="F128" s="40" t="s">
        <v>14</v>
      </c>
      <c r="G128" s="39" t="s">
        <v>91</v>
      </c>
      <c r="H128" s="38">
        <v>5</v>
      </c>
      <c r="I128" s="35">
        <f>1500+1500+129993+87246</f>
        <v>220239</v>
      </c>
      <c r="J128" s="37">
        <f>130240*10/100</f>
        <v>13024</v>
      </c>
      <c r="K128" s="35">
        <f>J128*H128</f>
        <v>65120</v>
      </c>
      <c r="L128" s="37"/>
      <c r="M128" s="37">
        <f>11722+90000</f>
        <v>101722</v>
      </c>
      <c r="N128" s="35">
        <f>M128+K128+I128</f>
        <v>387081</v>
      </c>
      <c r="Q128">
        <f>130240*3/100</f>
        <v>3907.2</v>
      </c>
    </row>
    <row r="129" spans="1:14" ht="20.100000000000001" customHeight="1">
      <c r="A129" s="38"/>
      <c r="B129" s="42"/>
      <c r="C129" s="42"/>
      <c r="D129" s="42"/>
      <c r="E129" s="41"/>
      <c r="F129" s="40"/>
      <c r="G129" s="39"/>
      <c r="H129" s="38">
        <v>2</v>
      </c>
      <c r="I129" s="35"/>
      <c r="J129" s="37"/>
      <c r="K129" s="35"/>
      <c r="L129" s="37"/>
      <c r="M129" s="36"/>
      <c r="N129" s="46">
        <f>M129+K129+I129</f>
        <v>0</v>
      </c>
    </row>
    <row r="130" spans="1:14" ht="20.100000000000001" customHeight="1">
      <c r="A130" s="38"/>
      <c r="B130" s="42"/>
      <c r="C130" s="42"/>
      <c r="D130" s="42"/>
      <c r="E130" s="41"/>
      <c r="F130" s="40"/>
      <c r="G130" s="39"/>
      <c r="H130" s="38">
        <v>20</v>
      </c>
      <c r="I130" s="35"/>
      <c r="J130" s="37"/>
      <c r="K130" s="35"/>
      <c r="L130" s="36"/>
      <c r="M130" s="37"/>
      <c r="N130" s="46">
        <f>M130+K130+I130</f>
        <v>0</v>
      </c>
    </row>
    <row r="131" spans="1:14" ht="20.100000000000001" customHeight="1">
      <c r="A131" s="38"/>
      <c r="B131" s="42"/>
      <c r="C131" s="42"/>
      <c r="D131" s="42"/>
      <c r="E131" s="41"/>
      <c r="F131" s="40"/>
      <c r="G131" s="39"/>
      <c r="H131" s="38"/>
      <c r="I131" s="35"/>
      <c r="J131" s="37"/>
      <c r="K131" s="35"/>
      <c r="L131" s="36"/>
      <c r="M131" s="36"/>
      <c r="N131" s="35"/>
    </row>
    <row r="132" spans="1:14" s="28" customFormat="1" ht="20.100000000000001" customHeight="1">
      <c r="A132" s="30"/>
      <c r="B132" s="34" t="s">
        <v>12</v>
      </c>
      <c r="C132" s="34"/>
      <c r="D132" s="34"/>
      <c r="E132" s="33"/>
      <c r="F132" s="32"/>
      <c r="G132" s="31"/>
      <c r="H132" s="44">
        <f t="shared" ref="H132:N132" si="12">SUM(H127:H131)</f>
        <v>27</v>
      </c>
      <c r="I132" s="44">
        <f t="shared" si="12"/>
        <v>220239</v>
      </c>
      <c r="J132" s="44">
        <f t="shared" si="12"/>
        <v>13024</v>
      </c>
      <c r="K132" s="44">
        <f t="shared" si="12"/>
        <v>65120</v>
      </c>
      <c r="L132" s="44">
        <f t="shared" si="12"/>
        <v>0</v>
      </c>
      <c r="M132" s="44">
        <f t="shared" si="12"/>
        <v>101722</v>
      </c>
      <c r="N132" s="44">
        <f t="shared" si="12"/>
        <v>387081</v>
      </c>
    </row>
    <row r="133" spans="1:14" s="28" customFormat="1" ht="20.100000000000001" customHeight="1">
      <c r="A133" s="30"/>
      <c r="B133" s="34"/>
      <c r="C133" s="34"/>
      <c r="D133" s="34"/>
      <c r="E133" s="33"/>
      <c r="F133" s="32"/>
      <c r="G133" s="31"/>
      <c r="H133" s="44"/>
      <c r="I133" s="44"/>
      <c r="J133" s="44"/>
      <c r="K133" s="35">
        <f>J133*H133</f>
        <v>0</v>
      </c>
      <c r="L133" s="44"/>
      <c r="M133" s="44"/>
      <c r="N133" s="44"/>
    </row>
    <row r="134" spans="1:14" ht="20.100000000000001" customHeight="1">
      <c r="A134" s="38">
        <v>3</v>
      </c>
      <c r="B134" s="42" t="s">
        <v>90</v>
      </c>
      <c r="C134" s="42"/>
      <c r="D134" s="42"/>
      <c r="E134" s="41" t="s">
        <v>88</v>
      </c>
      <c r="F134" s="40" t="s">
        <v>11</v>
      </c>
      <c r="G134" s="39" t="s">
        <v>87</v>
      </c>
      <c r="H134" s="38">
        <v>6</v>
      </c>
      <c r="I134" s="35">
        <f>1500+1500</f>
        <v>3000</v>
      </c>
      <c r="J134" s="37">
        <f>130240*10/100</f>
        <v>13024</v>
      </c>
      <c r="K134" s="35">
        <f>J134*H134</f>
        <v>78144</v>
      </c>
      <c r="L134" s="36"/>
      <c r="M134" s="36"/>
      <c r="N134" s="35">
        <f>M134+K134+I134</f>
        <v>81144</v>
      </c>
    </row>
    <row r="135" spans="1:14" ht="20.100000000000001" customHeight="1">
      <c r="A135" s="38">
        <v>4</v>
      </c>
      <c r="B135" s="42" t="s">
        <v>89</v>
      </c>
      <c r="C135" s="42"/>
      <c r="D135" s="42"/>
      <c r="E135" s="41" t="s">
        <v>88</v>
      </c>
      <c r="F135" s="40" t="s">
        <v>11</v>
      </c>
      <c r="G135" s="39" t="s">
        <v>87</v>
      </c>
      <c r="H135" s="38">
        <v>6</v>
      </c>
      <c r="I135" s="35">
        <f>1500+1500</f>
        <v>3000</v>
      </c>
      <c r="J135" s="37">
        <f>130240*10/100</f>
        <v>13024</v>
      </c>
      <c r="K135" s="35">
        <f>J135*H135</f>
        <v>78144</v>
      </c>
      <c r="L135" s="36"/>
      <c r="M135" s="36"/>
      <c r="N135" s="35">
        <f>M135+K135+I135</f>
        <v>81144</v>
      </c>
    </row>
    <row r="136" spans="1:14" ht="20.100000000000001" customHeight="1">
      <c r="A136" s="38"/>
      <c r="B136" s="42" t="s">
        <v>86</v>
      </c>
      <c r="C136" s="42"/>
      <c r="D136" s="42"/>
      <c r="E136" s="41" t="s">
        <v>85</v>
      </c>
      <c r="F136" s="40" t="s">
        <v>11</v>
      </c>
      <c r="G136" s="39" t="s">
        <v>84</v>
      </c>
      <c r="H136" s="38">
        <v>6</v>
      </c>
      <c r="I136" s="35">
        <f>1500+1500</f>
        <v>3000</v>
      </c>
      <c r="J136" s="37">
        <f>130240*10/100</f>
        <v>13024</v>
      </c>
      <c r="K136" s="35">
        <f>J136*H136</f>
        <v>78144</v>
      </c>
      <c r="L136" s="36"/>
      <c r="M136" s="36"/>
      <c r="N136" s="35">
        <f>M136+K136+I136</f>
        <v>81144</v>
      </c>
    </row>
    <row r="137" spans="1:14" ht="20.100000000000001" customHeight="1">
      <c r="A137" s="38"/>
      <c r="B137" s="42" t="s">
        <v>83</v>
      </c>
      <c r="C137" s="42"/>
      <c r="D137" s="42"/>
      <c r="E137" s="41" t="s">
        <v>82</v>
      </c>
      <c r="F137" s="40" t="s">
        <v>11</v>
      </c>
      <c r="G137" s="39" t="s">
        <v>81</v>
      </c>
      <c r="H137" s="38">
        <v>6</v>
      </c>
      <c r="I137" s="35">
        <f>1500+1500</f>
        <v>3000</v>
      </c>
      <c r="J137" s="37">
        <f>130240*10/100</f>
        <v>13024</v>
      </c>
      <c r="K137" s="35">
        <f>J137*H137</f>
        <v>78144</v>
      </c>
      <c r="L137" s="36"/>
      <c r="M137" s="36"/>
      <c r="N137" s="35">
        <f>M137+K137+I137</f>
        <v>81144</v>
      </c>
    </row>
    <row r="138" spans="1:14" ht="20.100000000000001" customHeight="1">
      <c r="A138" s="38"/>
      <c r="B138" s="42"/>
      <c r="C138" s="42"/>
      <c r="D138" s="42"/>
      <c r="E138" s="41"/>
      <c r="F138" s="40"/>
      <c r="G138" s="39"/>
      <c r="H138" s="38"/>
      <c r="I138" s="35"/>
      <c r="J138" s="37"/>
      <c r="K138" s="35"/>
      <c r="L138" s="36"/>
      <c r="M138" s="36"/>
      <c r="N138" s="35"/>
    </row>
    <row r="139" spans="1:14" ht="20.100000000000001" customHeight="1">
      <c r="A139" s="38"/>
      <c r="B139" s="42"/>
      <c r="C139" s="42"/>
      <c r="D139" s="42"/>
      <c r="E139" s="41"/>
      <c r="F139" s="40"/>
      <c r="G139" s="39"/>
      <c r="H139" s="38"/>
      <c r="I139" s="35"/>
      <c r="J139" s="37"/>
      <c r="K139" s="35"/>
      <c r="L139" s="36"/>
      <c r="M139" s="36"/>
      <c r="N139" s="35"/>
    </row>
    <row r="140" spans="1:14" s="28" customFormat="1" ht="20.100000000000001" customHeight="1">
      <c r="A140" s="30"/>
      <c r="B140" s="34" t="s">
        <v>10</v>
      </c>
      <c r="C140" s="34"/>
      <c r="D140" s="34"/>
      <c r="E140" s="33"/>
      <c r="F140" s="32"/>
      <c r="G140" s="31"/>
      <c r="H140" s="44">
        <f t="shared" ref="H140:N140" si="13">SUM(H134:H139)</f>
        <v>24</v>
      </c>
      <c r="I140" s="44">
        <f t="shared" si="13"/>
        <v>12000</v>
      </c>
      <c r="J140" s="44">
        <f t="shared" si="13"/>
        <v>52096</v>
      </c>
      <c r="K140" s="44">
        <f t="shared" si="13"/>
        <v>312576</v>
      </c>
      <c r="L140" s="44">
        <f t="shared" si="13"/>
        <v>0</v>
      </c>
      <c r="M140" s="44">
        <f t="shared" si="13"/>
        <v>0</v>
      </c>
      <c r="N140" s="44">
        <f t="shared" si="13"/>
        <v>324576</v>
      </c>
    </row>
    <row r="141" spans="1:14" s="28" customFormat="1" ht="20.100000000000001" hidden="1" customHeight="1">
      <c r="A141" s="30"/>
      <c r="B141" s="34"/>
      <c r="C141" s="34"/>
      <c r="D141" s="34"/>
      <c r="E141" s="33"/>
      <c r="F141" s="32"/>
      <c r="G141" s="31"/>
      <c r="H141" s="44"/>
      <c r="I141" s="44"/>
      <c r="J141" s="44"/>
      <c r="K141" s="44"/>
      <c r="L141" s="44"/>
      <c r="M141" s="44"/>
      <c r="N141" s="44"/>
    </row>
    <row r="142" spans="1:14" ht="20.100000000000001" hidden="1" customHeight="1">
      <c r="A142" s="38">
        <v>5</v>
      </c>
      <c r="B142" s="42"/>
      <c r="C142" s="42"/>
      <c r="D142" s="42"/>
      <c r="E142" s="41"/>
      <c r="F142" s="40"/>
      <c r="G142" s="43"/>
      <c r="H142" s="38">
        <v>6</v>
      </c>
      <c r="I142" s="35"/>
      <c r="J142" s="37"/>
      <c r="K142" s="35">
        <f>J142*H142</f>
        <v>0</v>
      </c>
      <c r="L142" s="36"/>
      <c r="M142" s="36"/>
      <c r="N142" s="35">
        <f>M142+K142+I142</f>
        <v>0</v>
      </c>
    </row>
    <row r="143" spans="1:14" ht="20.100000000000001" hidden="1" customHeight="1">
      <c r="A143" s="38">
        <v>6</v>
      </c>
      <c r="B143" s="42"/>
      <c r="C143" s="42"/>
      <c r="D143" s="42"/>
      <c r="E143" s="41"/>
      <c r="F143" s="40"/>
      <c r="G143" s="39"/>
      <c r="H143" s="38">
        <v>6</v>
      </c>
      <c r="I143" s="35"/>
      <c r="J143" s="37"/>
      <c r="K143" s="35">
        <f>J143*H143</f>
        <v>0</v>
      </c>
      <c r="L143" s="36"/>
      <c r="M143" s="36"/>
      <c r="N143" s="35">
        <f>M143+K143+I143</f>
        <v>0</v>
      </c>
    </row>
    <row r="144" spans="1:14" ht="20.100000000000001" hidden="1" customHeight="1">
      <c r="A144" s="38"/>
      <c r="B144" s="42"/>
      <c r="C144" s="42"/>
      <c r="D144" s="42"/>
      <c r="E144" s="41"/>
      <c r="F144" s="40"/>
      <c r="G144" s="39"/>
      <c r="H144" s="38"/>
      <c r="I144" s="35"/>
      <c r="J144" s="37"/>
      <c r="K144" s="35"/>
      <c r="L144" s="36"/>
      <c r="M144" s="36"/>
      <c r="N144" s="35"/>
    </row>
    <row r="145" spans="1:14" s="28" customFormat="1" ht="20.100000000000001" hidden="1" customHeight="1">
      <c r="A145" s="34"/>
      <c r="B145" s="34" t="s">
        <v>9</v>
      </c>
      <c r="C145" s="34"/>
      <c r="D145" s="34"/>
      <c r="E145" s="33"/>
      <c r="F145" s="32"/>
      <c r="G145" s="31"/>
      <c r="H145" s="30">
        <f t="shared" ref="H145:N145" si="14">SUM(H142:H143)</f>
        <v>12</v>
      </c>
      <c r="I145" s="30">
        <f t="shared" si="14"/>
        <v>0</v>
      </c>
      <c r="J145" s="30">
        <f t="shared" si="14"/>
        <v>0</v>
      </c>
      <c r="K145" s="30">
        <f t="shared" si="14"/>
        <v>0</v>
      </c>
      <c r="L145" s="30">
        <f t="shared" si="14"/>
        <v>0</v>
      </c>
      <c r="M145" s="30">
        <f t="shared" si="14"/>
        <v>0</v>
      </c>
      <c r="N145" s="30">
        <f t="shared" si="14"/>
        <v>0</v>
      </c>
    </row>
    <row r="146" spans="1:14" s="28" customFormat="1" ht="20.100000000000001" hidden="1" customHeight="1">
      <c r="A146" s="34"/>
      <c r="B146" s="34"/>
      <c r="C146" s="34"/>
      <c r="D146" s="34"/>
      <c r="E146" s="33"/>
      <c r="F146" s="32"/>
      <c r="G146" s="31"/>
      <c r="H146" s="30"/>
      <c r="I146" s="30"/>
      <c r="J146" s="30"/>
      <c r="K146" s="30"/>
      <c r="L146" s="30"/>
      <c r="M146" s="30"/>
      <c r="N146" s="30"/>
    </row>
    <row r="147" spans="1:14" ht="20.100000000000001" customHeight="1">
      <c r="A147" s="27"/>
      <c r="B147" s="27" t="s">
        <v>8</v>
      </c>
      <c r="C147" s="27"/>
      <c r="D147" s="27"/>
      <c r="E147" s="27"/>
      <c r="F147" s="26"/>
      <c r="G147" s="25"/>
      <c r="H147" s="24">
        <f t="shared" ref="H147:N147" si="15">H145+H140+H132</f>
        <v>63</v>
      </c>
      <c r="I147" s="23">
        <f t="shared" si="15"/>
        <v>232239</v>
      </c>
      <c r="J147" s="23">
        <f t="shared" si="15"/>
        <v>65120</v>
      </c>
      <c r="K147" s="23">
        <f t="shared" si="15"/>
        <v>377696</v>
      </c>
      <c r="L147" s="23">
        <f t="shared" si="15"/>
        <v>0</v>
      </c>
      <c r="M147" s="23">
        <f t="shared" si="15"/>
        <v>101722</v>
      </c>
      <c r="N147" s="23">
        <f t="shared" si="15"/>
        <v>711657</v>
      </c>
    </row>
    <row r="148" spans="1:14" ht="18" customHeight="1">
      <c r="N148" s="21"/>
    </row>
    <row r="149" spans="1:14" ht="18" customHeight="1">
      <c r="E149" s="3" t="s">
        <v>7</v>
      </c>
      <c r="N149" s="21"/>
    </row>
    <row r="150" spans="1:14" ht="18" customHeight="1">
      <c r="N150" s="21"/>
    </row>
    <row r="151" spans="1:14" ht="18" customHeight="1">
      <c r="E151" s="20"/>
      <c r="F151" s="19" t="s">
        <v>6</v>
      </c>
      <c r="G151" s="18" t="s">
        <v>5</v>
      </c>
      <c r="H151" s="82" t="s">
        <v>4</v>
      </c>
      <c r="I151" s="83"/>
      <c r="J151" s="11"/>
      <c r="K151" s="11"/>
      <c r="L151" s="11"/>
      <c r="M151" s="11"/>
      <c r="N151" s="5"/>
    </row>
    <row r="152" spans="1:14" ht="18" customHeight="1">
      <c r="E152" s="17"/>
      <c r="F152" s="16"/>
      <c r="G152" s="15"/>
      <c r="H152" s="15"/>
      <c r="I152" s="14"/>
      <c r="J152" s="11"/>
      <c r="K152" s="11"/>
      <c r="L152" s="11"/>
      <c r="M152" s="11"/>
      <c r="N152" s="5"/>
    </row>
    <row r="153" spans="1:14" ht="20.100000000000001" customHeight="1">
      <c r="E153" s="13" t="s">
        <v>3</v>
      </c>
      <c r="F153" s="12"/>
      <c r="G153" s="12"/>
      <c r="H153" s="84">
        <f>N147</f>
        <v>711657</v>
      </c>
      <c r="I153" s="85"/>
      <c r="J153" s="11"/>
      <c r="K153" s="11"/>
      <c r="L153" s="11"/>
      <c r="M153" s="11"/>
      <c r="N153" s="11"/>
    </row>
    <row r="154" spans="1:14" ht="20.100000000000001" customHeight="1">
      <c r="E154" s="10" t="s">
        <v>2</v>
      </c>
      <c r="F154" s="9"/>
      <c r="G154" s="8"/>
      <c r="H154" s="86">
        <f>SUM(H153)</f>
        <v>711657</v>
      </c>
      <c r="I154" s="87"/>
      <c r="J154" s="4"/>
      <c r="K154" s="4"/>
      <c r="L154" s="4"/>
      <c r="M154" s="4"/>
      <c r="N154" s="7"/>
    </row>
    <row r="155" spans="1:14" ht="18" customHeight="1">
      <c r="E155" s="4"/>
      <c r="F155" s="6"/>
      <c r="G155" s="5"/>
      <c r="H155" s="4"/>
      <c r="I155" s="4"/>
      <c r="J155" s="4"/>
      <c r="K155" s="4"/>
      <c r="L155" s="4"/>
      <c r="M155" s="4"/>
      <c r="N155" s="4"/>
    </row>
    <row r="156" spans="1:14" ht="18" customHeight="1">
      <c r="E156" s="3" t="s">
        <v>1</v>
      </c>
      <c r="F156" s="3"/>
      <c r="G156" s="3"/>
      <c r="H156" s="3" t="s">
        <v>80</v>
      </c>
      <c r="I156" s="3"/>
      <c r="J156" s="3"/>
      <c r="K156" s="3"/>
      <c r="L156" s="3"/>
      <c r="M156" s="3"/>
      <c r="N156" s="2"/>
    </row>
    <row r="161" spans="1:18" ht="15" customHeight="1">
      <c r="B161" s="77" t="s">
        <v>79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</row>
    <row r="162" spans="1:18" ht="15" customHeight="1">
      <c r="B162" s="77" t="s">
        <v>29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</row>
    <row r="163" spans="1:18" ht="15" customHeight="1"/>
    <row r="164" spans="1:18" ht="15" customHeight="1">
      <c r="A164" s="63"/>
      <c r="B164" s="62"/>
      <c r="C164" s="62"/>
      <c r="D164" s="62"/>
      <c r="E164" s="60"/>
      <c r="F164" s="60"/>
      <c r="G164" s="61"/>
      <c r="H164" s="61"/>
      <c r="I164" s="60"/>
      <c r="J164" s="79" t="s">
        <v>27</v>
      </c>
      <c r="K164" s="80"/>
      <c r="L164" s="81" t="s">
        <v>26</v>
      </c>
      <c r="M164" s="80"/>
      <c r="N164" s="59"/>
    </row>
    <row r="165" spans="1:18" ht="15" customHeight="1">
      <c r="A165" s="58"/>
      <c r="B165" s="5"/>
      <c r="C165" s="5"/>
      <c r="D165" s="5"/>
      <c r="E165" s="55" t="s">
        <v>28</v>
      </c>
      <c r="F165" s="55" t="s">
        <v>23</v>
      </c>
      <c r="G165" s="57" t="s">
        <v>22</v>
      </c>
      <c r="H165" s="57" t="s">
        <v>21</v>
      </c>
      <c r="I165" s="55" t="s">
        <v>20</v>
      </c>
      <c r="J165" s="56"/>
      <c r="K165" s="56"/>
      <c r="L165" s="56"/>
      <c r="M165" s="56"/>
      <c r="N165" s="55" t="s">
        <v>19</v>
      </c>
    </row>
    <row r="166" spans="1:18" ht="15" customHeight="1">
      <c r="A166" s="16"/>
      <c r="B166" s="54"/>
      <c r="C166" s="54"/>
      <c r="D166" s="54"/>
      <c r="E166" s="51" t="s">
        <v>18</v>
      </c>
      <c r="F166" s="51"/>
      <c r="G166" s="53"/>
      <c r="H166" s="53"/>
      <c r="I166" s="51"/>
      <c r="J166" s="52"/>
      <c r="K166" s="52" t="s">
        <v>4</v>
      </c>
      <c r="L166" s="52"/>
      <c r="M166" s="52" t="s">
        <v>4</v>
      </c>
      <c r="N166" s="51" t="s">
        <v>17</v>
      </c>
    </row>
    <row r="167" spans="1:18" ht="20.100000000000001" customHeight="1">
      <c r="A167" s="38"/>
      <c r="B167" s="42"/>
      <c r="C167" s="42"/>
      <c r="D167" s="42"/>
      <c r="E167" s="41"/>
      <c r="F167" s="40"/>
      <c r="G167" s="39"/>
      <c r="H167" s="38"/>
      <c r="I167" s="35"/>
      <c r="J167" s="37"/>
      <c r="K167" s="35">
        <f>J167*H167</f>
        <v>0</v>
      </c>
      <c r="L167" s="37"/>
      <c r="M167" s="37"/>
      <c r="N167" s="46">
        <f>M167+K167+I167</f>
        <v>0</v>
      </c>
      <c r="R167">
        <f>3907.2*3</f>
        <v>11721.599999999999</v>
      </c>
    </row>
    <row r="168" spans="1:18" ht="20.100000000000001" customHeight="1">
      <c r="A168" s="38"/>
      <c r="B168" s="42" t="s">
        <v>78</v>
      </c>
      <c r="C168" s="42"/>
      <c r="D168" s="42"/>
      <c r="E168" s="41" t="s">
        <v>77</v>
      </c>
      <c r="F168" s="40" t="s">
        <v>32</v>
      </c>
      <c r="G168" s="39" t="s">
        <v>76</v>
      </c>
      <c r="H168" s="38">
        <v>3</v>
      </c>
      <c r="I168" s="35">
        <f>1500+1500</f>
        <v>3000</v>
      </c>
      <c r="J168" s="37">
        <f>130240*10/100</f>
        <v>13024</v>
      </c>
      <c r="K168" s="35">
        <f>J168*H168</f>
        <v>39072</v>
      </c>
      <c r="L168" s="37"/>
      <c r="M168" s="37"/>
      <c r="N168" s="35">
        <f>M168+K168+I168</f>
        <v>42072</v>
      </c>
      <c r="Q168">
        <f>130240*3/100</f>
        <v>3907.2</v>
      </c>
    </row>
    <row r="169" spans="1:18" ht="20.100000000000001" customHeight="1">
      <c r="A169" s="38"/>
      <c r="B169" s="42"/>
      <c r="C169" s="42"/>
      <c r="D169" s="42"/>
      <c r="E169" s="41"/>
      <c r="F169" s="40"/>
      <c r="G169" s="39"/>
      <c r="H169" s="38">
        <v>2</v>
      </c>
      <c r="I169" s="35"/>
      <c r="J169" s="37"/>
      <c r="K169" s="35"/>
      <c r="L169" s="37"/>
      <c r="M169" s="36"/>
      <c r="N169" s="46">
        <f>M169+K169+I169</f>
        <v>0</v>
      </c>
    </row>
    <row r="170" spans="1:18" ht="20.100000000000001" customHeight="1">
      <c r="A170" s="38"/>
      <c r="B170" s="42"/>
      <c r="C170" s="42"/>
      <c r="D170" s="42"/>
      <c r="E170" s="41"/>
      <c r="F170" s="40"/>
      <c r="G170" s="39"/>
      <c r="H170" s="38">
        <v>20</v>
      </c>
      <c r="I170" s="35"/>
      <c r="J170" s="37"/>
      <c r="K170" s="35"/>
      <c r="L170" s="36"/>
      <c r="M170" s="37"/>
      <c r="N170" s="46">
        <f>M170+K170+I170</f>
        <v>0</v>
      </c>
    </row>
    <row r="171" spans="1:18" ht="20.100000000000001" customHeight="1">
      <c r="A171" s="38"/>
      <c r="B171" s="42"/>
      <c r="C171" s="42"/>
      <c r="D171" s="42"/>
      <c r="E171" s="41"/>
      <c r="F171" s="40"/>
      <c r="G171" s="39"/>
      <c r="H171" s="38"/>
      <c r="I171" s="35"/>
      <c r="J171" s="37"/>
      <c r="K171" s="35"/>
      <c r="L171" s="36"/>
      <c r="M171" s="36"/>
      <c r="N171" s="35"/>
    </row>
    <row r="172" spans="1:18" s="28" customFormat="1" ht="20.100000000000001" customHeight="1">
      <c r="A172" s="30"/>
      <c r="B172" s="34" t="s">
        <v>12</v>
      </c>
      <c r="C172" s="34"/>
      <c r="D172" s="34"/>
      <c r="E172" s="33"/>
      <c r="F172" s="32"/>
      <c r="G172" s="31"/>
      <c r="H172" s="44">
        <f t="shared" ref="H172:N172" si="16">SUM(H167:H171)</f>
        <v>25</v>
      </c>
      <c r="I172" s="44">
        <f t="shared" si="16"/>
        <v>3000</v>
      </c>
      <c r="J172" s="44">
        <f t="shared" si="16"/>
        <v>13024</v>
      </c>
      <c r="K172" s="44">
        <f t="shared" si="16"/>
        <v>39072</v>
      </c>
      <c r="L172" s="44">
        <f t="shared" si="16"/>
        <v>0</v>
      </c>
      <c r="M172" s="44">
        <f t="shared" si="16"/>
        <v>0</v>
      </c>
      <c r="N172" s="44">
        <f t="shared" si="16"/>
        <v>42072</v>
      </c>
    </row>
    <row r="173" spans="1:18" s="28" customFormat="1" ht="20.100000000000001" customHeight="1">
      <c r="A173" s="30"/>
      <c r="B173" s="34"/>
      <c r="C173" s="34"/>
      <c r="D173" s="34"/>
      <c r="E173" s="33"/>
      <c r="F173" s="32"/>
      <c r="G173" s="31"/>
      <c r="H173" s="44"/>
      <c r="I173" s="44"/>
      <c r="J173" s="44"/>
      <c r="K173" s="35">
        <f>J173*H173</f>
        <v>0</v>
      </c>
      <c r="L173" s="44"/>
      <c r="M173" s="44"/>
      <c r="N173" s="44"/>
    </row>
    <row r="174" spans="1:18" ht="20.100000000000001" customHeight="1">
      <c r="A174" s="38">
        <v>3</v>
      </c>
      <c r="B174" s="42"/>
      <c r="C174" s="42"/>
      <c r="D174" s="42"/>
      <c r="E174" s="41"/>
      <c r="F174" s="40" t="s">
        <v>11</v>
      </c>
      <c r="G174" s="39"/>
      <c r="H174" s="38"/>
      <c r="I174" s="35"/>
      <c r="J174" s="37"/>
      <c r="K174" s="35">
        <f>J174*H174</f>
        <v>0</v>
      </c>
      <c r="L174" s="36"/>
      <c r="M174" s="36"/>
      <c r="N174" s="35">
        <f>M174+K174+I174</f>
        <v>0</v>
      </c>
    </row>
    <row r="175" spans="1:18" ht="20.100000000000001" customHeight="1">
      <c r="A175" s="38">
        <v>4</v>
      </c>
      <c r="B175" s="42"/>
      <c r="C175" s="42"/>
      <c r="D175" s="42"/>
      <c r="E175" s="41"/>
      <c r="F175" s="40" t="s">
        <v>11</v>
      </c>
      <c r="G175" s="39"/>
      <c r="H175" s="38"/>
      <c r="I175" s="35"/>
      <c r="J175" s="37"/>
      <c r="K175" s="35">
        <f>J175*H175</f>
        <v>0</v>
      </c>
      <c r="L175" s="36"/>
      <c r="M175" s="36"/>
      <c r="N175" s="35">
        <f>M175+K175+I175</f>
        <v>0</v>
      </c>
    </row>
    <row r="176" spans="1:18" ht="20.100000000000001" customHeight="1">
      <c r="A176" s="38"/>
      <c r="B176" s="42"/>
      <c r="C176" s="42"/>
      <c r="D176" s="42"/>
      <c r="E176" s="41"/>
      <c r="F176" s="40" t="s">
        <v>11</v>
      </c>
      <c r="G176" s="39"/>
      <c r="H176" s="38"/>
      <c r="I176" s="35"/>
      <c r="J176" s="37"/>
      <c r="K176" s="35">
        <f>J176*H176</f>
        <v>0</v>
      </c>
      <c r="L176" s="36"/>
      <c r="M176" s="36"/>
      <c r="N176" s="35">
        <f>M176+K176+I176</f>
        <v>0</v>
      </c>
    </row>
    <row r="177" spans="1:14" ht="20.100000000000001" customHeight="1">
      <c r="A177" s="38"/>
      <c r="B177" s="42"/>
      <c r="C177" s="42"/>
      <c r="D177" s="42"/>
      <c r="E177" s="41"/>
      <c r="F177" s="40" t="s">
        <v>11</v>
      </c>
      <c r="G177" s="39"/>
      <c r="H177" s="38"/>
      <c r="I177" s="35"/>
      <c r="J177" s="37"/>
      <c r="K177" s="35">
        <f>J177*H177</f>
        <v>0</v>
      </c>
      <c r="L177" s="36"/>
      <c r="M177" s="36"/>
      <c r="N177" s="35">
        <f>M177+K177+I177</f>
        <v>0</v>
      </c>
    </row>
    <row r="178" spans="1:14" ht="20.100000000000001" customHeight="1">
      <c r="A178" s="38"/>
      <c r="B178" s="42"/>
      <c r="C178" s="42"/>
      <c r="D178" s="42"/>
      <c r="E178" s="41"/>
      <c r="F178" s="40"/>
      <c r="G178" s="39"/>
      <c r="H178" s="38"/>
      <c r="I178" s="35"/>
      <c r="J178" s="37"/>
      <c r="K178" s="35"/>
      <c r="L178" s="36"/>
      <c r="M178" s="36"/>
      <c r="N178" s="35"/>
    </row>
    <row r="179" spans="1:14" ht="20.100000000000001" customHeight="1">
      <c r="A179" s="38"/>
      <c r="B179" s="42"/>
      <c r="C179" s="42"/>
      <c r="D179" s="42"/>
      <c r="E179" s="41"/>
      <c r="F179" s="40"/>
      <c r="G179" s="39"/>
      <c r="H179" s="38"/>
      <c r="I179" s="35"/>
      <c r="J179" s="37"/>
      <c r="K179" s="35"/>
      <c r="L179" s="36"/>
      <c r="M179" s="36"/>
      <c r="N179" s="35"/>
    </row>
    <row r="180" spans="1:14" s="28" customFormat="1" ht="20.100000000000001" customHeight="1">
      <c r="A180" s="30"/>
      <c r="B180" s="34" t="s">
        <v>10</v>
      </c>
      <c r="C180" s="34"/>
      <c r="D180" s="34"/>
      <c r="E180" s="33"/>
      <c r="F180" s="32"/>
      <c r="G180" s="31"/>
      <c r="H180" s="44">
        <f t="shared" ref="H180:N180" si="17">SUM(H174:H179)</f>
        <v>0</v>
      </c>
      <c r="I180" s="44">
        <f t="shared" si="17"/>
        <v>0</v>
      </c>
      <c r="J180" s="44">
        <f t="shared" si="17"/>
        <v>0</v>
      </c>
      <c r="K180" s="44">
        <f t="shared" si="17"/>
        <v>0</v>
      </c>
      <c r="L180" s="44">
        <f t="shared" si="17"/>
        <v>0</v>
      </c>
      <c r="M180" s="44">
        <f t="shared" si="17"/>
        <v>0</v>
      </c>
      <c r="N180" s="44">
        <f t="shared" si="17"/>
        <v>0</v>
      </c>
    </row>
    <row r="181" spans="1:14" s="28" customFormat="1" ht="20.100000000000001" hidden="1" customHeight="1">
      <c r="A181" s="30"/>
      <c r="B181" s="34"/>
      <c r="C181" s="34"/>
      <c r="D181" s="34"/>
      <c r="E181" s="33"/>
      <c r="F181" s="32"/>
      <c r="G181" s="31"/>
      <c r="H181" s="44"/>
      <c r="I181" s="44"/>
      <c r="J181" s="44"/>
      <c r="K181" s="44"/>
      <c r="L181" s="44"/>
      <c r="M181" s="44"/>
      <c r="N181" s="44"/>
    </row>
    <row r="182" spans="1:14" ht="20.100000000000001" hidden="1" customHeight="1">
      <c r="A182" s="38">
        <v>5</v>
      </c>
      <c r="B182" s="42"/>
      <c r="C182" s="42"/>
      <c r="D182" s="42"/>
      <c r="E182" s="41"/>
      <c r="F182" s="40"/>
      <c r="G182" s="43"/>
      <c r="H182" s="38">
        <v>6</v>
      </c>
      <c r="I182" s="35"/>
      <c r="J182" s="37"/>
      <c r="K182" s="35">
        <f>J182*H182</f>
        <v>0</v>
      </c>
      <c r="L182" s="36"/>
      <c r="M182" s="36"/>
      <c r="N182" s="35">
        <f>M182+K182+I182</f>
        <v>0</v>
      </c>
    </row>
    <row r="183" spans="1:14" ht="20.100000000000001" hidden="1" customHeight="1">
      <c r="A183" s="38">
        <v>6</v>
      </c>
      <c r="B183" s="42"/>
      <c r="C183" s="42"/>
      <c r="D183" s="42"/>
      <c r="E183" s="41"/>
      <c r="F183" s="40"/>
      <c r="G183" s="39"/>
      <c r="H183" s="38">
        <v>6</v>
      </c>
      <c r="I183" s="35"/>
      <c r="J183" s="37"/>
      <c r="K183" s="35">
        <f>J183*H183</f>
        <v>0</v>
      </c>
      <c r="L183" s="36"/>
      <c r="M183" s="36"/>
      <c r="N183" s="35">
        <f>M183+K183+I183</f>
        <v>0</v>
      </c>
    </row>
    <row r="184" spans="1:14" ht="20.100000000000001" hidden="1" customHeight="1">
      <c r="A184" s="38"/>
      <c r="B184" s="42"/>
      <c r="C184" s="42"/>
      <c r="D184" s="42"/>
      <c r="E184" s="41"/>
      <c r="F184" s="40"/>
      <c r="G184" s="39"/>
      <c r="H184" s="38"/>
      <c r="I184" s="35"/>
      <c r="J184" s="37"/>
      <c r="K184" s="35"/>
      <c r="L184" s="36"/>
      <c r="M184" s="36"/>
      <c r="N184" s="35"/>
    </row>
    <row r="185" spans="1:14" s="28" customFormat="1" ht="20.100000000000001" hidden="1" customHeight="1">
      <c r="A185" s="34"/>
      <c r="B185" s="34" t="s">
        <v>9</v>
      </c>
      <c r="C185" s="34"/>
      <c r="D185" s="34"/>
      <c r="E185" s="33"/>
      <c r="F185" s="32"/>
      <c r="G185" s="31"/>
      <c r="H185" s="30">
        <f t="shared" ref="H185:N185" si="18">SUM(H182:H183)</f>
        <v>12</v>
      </c>
      <c r="I185" s="30">
        <f t="shared" si="18"/>
        <v>0</v>
      </c>
      <c r="J185" s="30">
        <f t="shared" si="18"/>
        <v>0</v>
      </c>
      <c r="K185" s="30">
        <f t="shared" si="18"/>
        <v>0</v>
      </c>
      <c r="L185" s="30">
        <f t="shared" si="18"/>
        <v>0</v>
      </c>
      <c r="M185" s="30">
        <f t="shared" si="18"/>
        <v>0</v>
      </c>
      <c r="N185" s="30">
        <f t="shared" si="18"/>
        <v>0</v>
      </c>
    </row>
    <row r="186" spans="1:14" s="28" customFormat="1" ht="20.100000000000001" hidden="1" customHeight="1">
      <c r="A186" s="34"/>
      <c r="B186" s="34"/>
      <c r="C186" s="34"/>
      <c r="D186" s="34"/>
      <c r="E186" s="33"/>
      <c r="F186" s="32"/>
      <c r="G186" s="31"/>
      <c r="H186" s="30"/>
      <c r="I186" s="30"/>
      <c r="J186" s="30"/>
      <c r="K186" s="30"/>
      <c r="L186" s="30"/>
      <c r="M186" s="30"/>
      <c r="N186" s="30"/>
    </row>
    <row r="187" spans="1:14" ht="20.100000000000001" customHeight="1">
      <c r="A187" s="27"/>
      <c r="B187" s="27" t="s">
        <v>8</v>
      </c>
      <c r="C187" s="27"/>
      <c r="D187" s="27"/>
      <c r="E187" s="27"/>
      <c r="F187" s="26"/>
      <c r="G187" s="25"/>
      <c r="H187" s="24">
        <f t="shared" ref="H187:N187" si="19">H185+H180+H172</f>
        <v>37</v>
      </c>
      <c r="I187" s="23">
        <f t="shared" si="19"/>
        <v>3000</v>
      </c>
      <c r="J187" s="23">
        <f t="shared" si="19"/>
        <v>13024</v>
      </c>
      <c r="K187" s="23">
        <f t="shared" si="19"/>
        <v>39072</v>
      </c>
      <c r="L187" s="23">
        <f t="shared" si="19"/>
        <v>0</v>
      </c>
      <c r="M187" s="23">
        <f t="shared" si="19"/>
        <v>0</v>
      </c>
      <c r="N187" s="23">
        <f t="shared" si="19"/>
        <v>42072</v>
      </c>
    </row>
    <row r="188" spans="1:14" ht="18" customHeight="1">
      <c r="N188" s="21"/>
    </row>
    <row r="189" spans="1:14" ht="18" customHeight="1">
      <c r="E189" s="3" t="s">
        <v>7</v>
      </c>
      <c r="N189" s="21"/>
    </row>
    <row r="190" spans="1:14" ht="18" customHeight="1">
      <c r="N190" s="21"/>
    </row>
    <row r="191" spans="1:14" ht="18" customHeight="1">
      <c r="E191" s="20"/>
      <c r="F191" s="19" t="s">
        <v>6</v>
      </c>
      <c r="G191" s="18" t="s">
        <v>5</v>
      </c>
      <c r="H191" s="82" t="s">
        <v>4</v>
      </c>
      <c r="I191" s="83"/>
      <c r="J191" s="11"/>
      <c r="K191" s="11"/>
      <c r="L191" s="11"/>
      <c r="M191" s="11"/>
      <c r="N191" s="5"/>
    </row>
    <row r="192" spans="1:14" ht="18" customHeight="1">
      <c r="E192" s="17"/>
      <c r="F192" s="16"/>
      <c r="G192" s="15"/>
      <c r="H192" s="15"/>
      <c r="I192" s="14"/>
      <c r="J192" s="11"/>
      <c r="K192" s="11"/>
      <c r="L192" s="11"/>
      <c r="M192" s="11"/>
      <c r="N192" s="5"/>
    </row>
    <row r="193" spans="1:18" ht="20.100000000000001" customHeight="1">
      <c r="E193" s="13" t="s">
        <v>3</v>
      </c>
      <c r="F193" s="12"/>
      <c r="G193" s="12"/>
      <c r="H193" s="84">
        <f>N187</f>
        <v>42072</v>
      </c>
      <c r="I193" s="85"/>
      <c r="J193" s="11"/>
      <c r="K193" s="11"/>
      <c r="L193" s="11"/>
      <c r="M193" s="11"/>
      <c r="N193" s="11"/>
    </row>
    <row r="194" spans="1:18" ht="20.100000000000001" customHeight="1">
      <c r="E194" s="10" t="s">
        <v>2</v>
      </c>
      <c r="F194" s="9"/>
      <c r="G194" s="8"/>
      <c r="H194" s="86">
        <f>SUM(H193)</f>
        <v>42072</v>
      </c>
      <c r="I194" s="87"/>
      <c r="J194" s="4"/>
      <c r="K194" s="4"/>
      <c r="L194" s="4"/>
      <c r="M194" s="4"/>
      <c r="N194" s="7"/>
    </row>
    <row r="195" spans="1:18" ht="18" customHeight="1">
      <c r="E195" s="4"/>
      <c r="F195" s="6"/>
      <c r="G195" s="5"/>
      <c r="H195" s="4"/>
      <c r="I195" s="4"/>
      <c r="J195" s="4"/>
      <c r="K195" s="4"/>
      <c r="L195" s="4"/>
      <c r="M195" s="4"/>
      <c r="N195" s="4"/>
    </row>
    <row r="196" spans="1:18" ht="18" customHeight="1">
      <c r="E196" s="3" t="s">
        <v>1</v>
      </c>
      <c r="F196" s="3"/>
      <c r="G196" s="3"/>
      <c r="H196" s="3" t="s">
        <v>0</v>
      </c>
      <c r="I196" s="3"/>
      <c r="J196" s="3"/>
      <c r="K196" s="3"/>
      <c r="L196" s="3"/>
      <c r="M196" s="3"/>
      <c r="N196" s="2"/>
    </row>
    <row r="201" spans="1:18" ht="15" customHeight="1">
      <c r="B201" s="77" t="s">
        <v>75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1:18" ht="15" customHeight="1">
      <c r="B202" s="77" t="s">
        <v>29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1:18" ht="15" customHeight="1"/>
    <row r="204" spans="1:18" ht="15" customHeight="1">
      <c r="A204" s="63"/>
      <c r="B204" s="62"/>
      <c r="C204" s="62"/>
      <c r="D204" s="62"/>
      <c r="E204" s="60"/>
      <c r="F204" s="60"/>
      <c r="G204" s="61"/>
      <c r="H204" s="61"/>
      <c r="I204" s="60"/>
      <c r="J204" s="79" t="s">
        <v>27</v>
      </c>
      <c r="K204" s="80"/>
      <c r="L204" s="81" t="s">
        <v>26</v>
      </c>
      <c r="M204" s="80"/>
      <c r="N204" s="70"/>
      <c r="O204" s="88" t="s">
        <v>74</v>
      </c>
      <c r="P204" s="88" t="s">
        <v>73</v>
      </c>
    </row>
    <row r="205" spans="1:18" ht="15" customHeight="1">
      <c r="A205" s="58"/>
      <c r="B205" s="5"/>
      <c r="C205" s="5"/>
      <c r="D205" s="5"/>
      <c r="E205" s="55" t="s">
        <v>28</v>
      </c>
      <c r="F205" s="55" t="s">
        <v>23</v>
      </c>
      <c r="G205" s="57" t="s">
        <v>22</v>
      </c>
      <c r="H205" s="57" t="s">
        <v>21</v>
      </c>
      <c r="I205" s="55" t="s">
        <v>20</v>
      </c>
      <c r="J205" s="56"/>
      <c r="K205" s="56"/>
      <c r="L205" s="56"/>
      <c r="M205" s="56"/>
      <c r="N205" s="57" t="s">
        <v>19</v>
      </c>
      <c r="O205" s="89"/>
      <c r="P205" s="89"/>
    </row>
    <row r="206" spans="1:18" ht="15" customHeight="1">
      <c r="A206" s="16"/>
      <c r="B206" s="54"/>
      <c r="C206" s="54"/>
      <c r="D206" s="54"/>
      <c r="E206" s="51" t="s">
        <v>18</v>
      </c>
      <c r="F206" s="51"/>
      <c r="G206" s="53"/>
      <c r="H206" s="53"/>
      <c r="I206" s="51"/>
      <c r="J206" s="52"/>
      <c r="K206" s="52" t="s">
        <v>4</v>
      </c>
      <c r="L206" s="52"/>
      <c r="M206" s="52" t="s">
        <v>4</v>
      </c>
      <c r="N206" s="53" t="s">
        <v>17</v>
      </c>
      <c r="O206" s="90"/>
      <c r="P206" s="90"/>
    </row>
    <row r="207" spans="1:18" ht="20.100000000000001" customHeight="1">
      <c r="A207" s="38"/>
      <c r="B207" s="42"/>
      <c r="C207" s="42"/>
      <c r="D207" s="42"/>
      <c r="E207" s="41"/>
      <c r="F207" s="40"/>
      <c r="G207" s="39"/>
      <c r="H207" s="38"/>
      <c r="I207" s="35"/>
      <c r="J207" s="37"/>
      <c r="K207" s="35">
        <f>J207*H207</f>
        <v>0</v>
      </c>
      <c r="L207" s="37"/>
      <c r="M207" s="37"/>
      <c r="N207" s="69">
        <f>M207+K207+I207</f>
        <v>0</v>
      </c>
      <c r="O207" s="8"/>
      <c r="P207" s="8"/>
      <c r="R207">
        <f>3907.2*3</f>
        <v>11721.599999999999</v>
      </c>
    </row>
    <row r="208" spans="1:18" ht="20.100000000000001" customHeight="1">
      <c r="A208" s="38"/>
      <c r="B208" s="42" t="s">
        <v>72</v>
      </c>
      <c r="C208" s="42"/>
      <c r="D208" s="42"/>
      <c r="E208" s="41" t="s">
        <v>71</v>
      </c>
      <c r="F208" s="40" t="s">
        <v>14</v>
      </c>
      <c r="G208" s="39" t="s">
        <v>70</v>
      </c>
      <c r="H208" s="38">
        <v>3</v>
      </c>
      <c r="I208" s="35">
        <f>1500+1500+328216+334983</f>
        <v>666199</v>
      </c>
      <c r="J208" s="37">
        <f>130240*10/100</f>
        <v>13024</v>
      </c>
      <c r="K208" s="35">
        <f>J208*H208</f>
        <v>39072</v>
      </c>
      <c r="L208" s="37"/>
      <c r="M208" s="37">
        <v>60000</v>
      </c>
      <c r="N208" s="67">
        <f>M208+K208+I208</f>
        <v>765271</v>
      </c>
      <c r="O208" s="8">
        <v>535271</v>
      </c>
      <c r="P208" s="8">
        <v>230000</v>
      </c>
      <c r="Q208">
        <f>130240*3/100</f>
        <v>3907.2</v>
      </c>
      <c r="R208" s="21">
        <f>+N208-230000</f>
        <v>535271</v>
      </c>
    </row>
    <row r="209" spans="1:16" ht="20.100000000000001" customHeight="1">
      <c r="A209" s="38"/>
      <c r="B209" s="42"/>
      <c r="C209" s="42"/>
      <c r="D209" s="42"/>
      <c r="E209" s="41"/>
      <c r="F209" s="40"/>
      <c r="G209" s="39"/>
      <c r="H209" s="38">
        <v>2</v>
      </c>
      <c r="I209" s="35"/>
      <c r="J209" s="37"/>
      <c r="K209" s="35"/>
      <c r="L209" s="37"/>
      <c r="M209" s="36"/>
      <c r="N209" s="69">
        <f>M209+K209+I209</f>
        <v>0</v>
      </c>
      <c r="O209" s="8"/>
      <c r="P209" s="8"/>
    </row>
    <row r="210" spans="1:16" ht="20.100000000000001" customHeight="1">
      <c r="A210" s="38"/>
      <c r="B210" s="42"/>
      <c r="C210" s="42"/>
      <c r="D210" s="42"/>
      <c r="E210" s="41"/>
      <c r="F210" s="40"/>
      <c r="G210" s="39"/>
      <c r="H210" s="38">
        <v>20</v>
      </c>
      <c r="I210" s="35"/>
      <c r="J210" s="37"/>
      <c r="K210" s="35"/>
      <c r="L210" s="36"/>
      <c r="M210" s="37"/>
      <c r="N210" s="69">
        <f>M210+K210+I210</f>
        <v>0</v>
      </c>
      <c r="O210" s="8"/>
      <c r="P210" s="8"/>
    </row>
    <row r="211" spans="1:16" ht="20.100000000000001" customHeight="1">
      <c r="A211" s="38"/>
      <c r="B211" s="42"/>
      <c r="C211" s="42"/>
      <c r="D211" s="42"/>
      <c r="E211" s="41"/>
      <c r="F211" s="40"/>
      <c r="G211" s="39"/>
      <c r="H211" s="38"/>
      <c r="I211" s="35"/>
      <c r="J211" s="37"/>
      <c r="K211" s="35"/>
      <c r="L211" s="36"/>
      <c r="M211" s="36"/>
      <c r="N211" s="67"/>
      <c r="O211" s="8"/>
      <c r="P211" s="8"/>
    </row>
    <row r="212" spans="1:16" s="28" customFormat="1" ht="20.100000000000001" customHeight="1">
      <c r="A212" s="30"/>
      <c r="B212" s="34" t="s">
        <v>12</v>
      </c>
      <c r="C212" s="34"/>
      <c r="D212" s="34"/>
      <c r="E212" s="33"/>
      <c r="F212" s="32"/>
      <c r="G212" s="31"/>
      <c r="H212" s="44">
        <f t="shared" ref="H212:N212" si="20">SUM(H207:H211)</f>
        <v>25</v>
      </c>
      <c r="I212" s="44">
        <f t="shared" si="20"/>
        <v>666199</v>
      </c>
      <c r="J212" s="44">
        <f t="shared" si="20"/>
        <v>13024</v>
      </c>
      <c r="K212" s="44">
        <f t="shared" si="20"/>
        <v>39072</v>
      </c>
      <c r="L212" s="44">
        <f t="shared" si="20"/>
        <v>0</v>
      </c>
      <c r="M212" s="44">
        <f t="shared" si="20"/>
        <v>60000</v>
      </c>
      <c r="N212" s="68">
        <f t="shared" si="20"/>
        <v>765271</v>
      </c>
      <c r="O212" s="29"/>
      <c r="P212" s="29"/>
    </row>
    <row r="213" spans="1:16" s="28" customFormat="1" ht="20.100000000000001" hidden="1" customHeight="1">
      <c r="A213" s="30"/>
      <c r="B213" s="34"/>
      <c r="C213" s="34"/>
      <c r="D213" s="34"/>
      <c r="E213" s="33"/>
      <c r="F213" s="32"/>
      <c r="G213" s="31"/>
      <c r="H213" s="44"/>
      <c r="I213" s="44"/>
      <c r="J213" s="44"/>
      <c r="K213" s="35">
        <f>J213*H213</f>
        <v>0</v>
      </c>
      <c r="L213" s="44"/>
      <c r="M213" s="44"/>
      <c r="N213" s="68"/>
      <c r="O213" s="29"/>
      <c r="P213" s="29"/>
    </row>
    <row r="214" spans="1:16" ht="20.100000000000001" hidden="1" customHeight="1">
      <c r="A214" s="38">
        <v>3</v>
      </c>
      <c r="B214" s="42"/>
      <c r="C214" s="42"/>
      <c r="D214" s="42"/>
      <c r="E214" s="41"/>
      <c r="F214" s="40" t="s">
        <v>11</v>
      </c>
      <c r="G214" s="39"/>
      <c r="H214" s="38"/>
      <c r="I214" s="35"/>
      <c r="J214" s="37"/>
      <c r="K214" s="35">
        <f>J214*H214</f>
        <v>0</v>
      </c>
      <c r="L214" s="36"/>
      <c r="M214" s="36"/>
      <c r="N214" s="67">
        <f>M214+K214+I214</f>
        <v>0</v>
      </c>
      <c r="O214" s="8"/>
      <c r="P214" s="8"/>
    </row>
    <row r="215" spans="1:16" ht="20.100000000000001" hidden="1" customHeight="1">
      <c r="A215" s="38">
        <v>4</v>
      </c>
      <c r="B215" s="42"/>
      <c r="C215" s="42"/>
      <c r="D215" s="42"/>
      <c r="E215" s="41"/>
      <c r="F215" s="40" t="s">
        <v>11</v>
      </c>
      <c r="G215" s="39"/>
      <c r="H215" s="38"/>
      <c r="I215" s="35"/>
      <c r="J215" s="37"/>
      <c r="K215" s="35">
        <f>J215*H215</f>
        <v>0</v>
      </c>
      <c r="L215" s="36"/>
      <c r="M215" s="36"/>
      <c r="N215" s="67">
        <f>M215+K215+I215</f>
        <v>0</v>
      </c>
      <c r="O215" s="8"/>
      <c r="P215" s="8"/>
    </row>
    <row r="216" spans="1:16" ht="20.100000000000001" hidden="1" customHeight="1">
      <c r="A216" s="38"/>
      <c r="B216" s="42"/>
      <c r="C216" s="42"/>
      <c r="D216" s="42"/>
      <c r="E216" s="41"/>
      <c r="F216" s="40" t="s">
        <v>11</v>
      </c>
      <c r="G216" s="39"/>
      <c r="H216" s="38"/>
      <c r="I216" s="35"/>
      <c r="J216" s="37"/>
      <c r="K216" s="35">
        <f>J216*H216</f>
        <v>0</v>
      </c>
      <c r="L216" s="36"/>
      <c r="M216" s="36"/>
      <c r="N216" s="67">
        <f>M216+K216+I216</f>
        <v>0</v>
      </c>
      <c r="O216" s="8"/>
      <c r="P216" s="8"/>
    </row>
    <row r="217" spans="1:16" ht="20.100000000000001" hidden="1" customHeight="1">
      <c r="A217" s="38"/>
      <c r="B217" s="42"/>
      <c r="C217" s="42"/>
      <c r="D217" s="42"/>
      <c r="E217" s="41"/>
      <c r="F217" s="40" t="s">
        <v>11</v>
      </c>
      <c r="G217" s="39"/>
      <c r="H217" s="38"/>
      <c r="I217" s="35"/>
      <c r="J217" s="37"/>
      <c r="K217" s="35">
        <f>J217*H217</f>
        <v>0</v>
      </c>
      <c r="L217" s="36"/>
      <c r="M217" s="36"/>
      <c r="N217" s="67">
        <f>M217+K217+I217</f>
        <v>0</v>
      </c>
      <c r="O217" s="8"/>
      <c r="P217" s="8"/>
    </row>
    <row r="218" spans="1:16" ht="20.100000000000001" hidden="1" customHeight="1">
      <c r="A218" s="38"/>
      <c r="B218" s="42"/>
      <c r="C218" s="42"/>
      <c r="D218" s="42"/>
      <c r="E218" s="41"/>
      <c r="F218" s="40"/>
      <c r="G218" s="39"/>
      <c r="H218" s="38"/>
      <c r="I218" s="35"/>
      <c r="J218" s="37"/>
      <c r="K218" s="35"/>
      <c r="L218" s="36"/>
      <c r="M218" s="36"/>
      <c r="N218" s="67"/>
      <c r="O218" s="8"/>
      <c r="P218" s="8"/>
    </row>
    <row r="219" spans="1:16" ht="20.100000000000001" hidden="1" customHeight="1">
      <c r="A219" s="38"/>
      <c r="B219" s="42"/>
      <c r="C219" s="42"/>
      <c r="D219" s="42"/>
      <c r="E219" s="41"/>
      <c r="F219" s="40"/>
      <c r="G219" s="39"/>
      <c r="H219" s="38"/>
      <c r="I219" s="35"/>
      <c r="J219" s="37"/>
      <c r="K219" s="35"/>
      <c r="L219" s="36"/>
      <c r="M219" s="36"/>
      <c r="N219" s="67"/>
      <c r="O219" s="8"/>
      <c r="P219" s="8"/>
    </row>
    <row r="220" spans="1:16" s="28" customFormat="1" ht="20.100000000000001" hidden="1" customHeight="1">
      <c r="A220" s="30"/>
      <c r="B220" s="34" t="s">
        <v>10</v>
      </c>
      <c r="C220" s="34"/>
      <c r="D220" s="34"/>
      <c r="E220" s="33"/>
      <c r="F220" s="32"/>
      <c r="G220" s="31"/>
      <c r="H220" s="44">
        <f t="shared" ref="H220:N220" si="21">SUM(H214:H219)</f>
        <v>0</v>
      </c>
      <c r="I220" s="44">
        <f t="shared" si="21"/>
        <v>0</v>
      </c>
      <c r="J220" s="44">
        <f t="shared" si="21"/>
        <v>0</v>
      </c>
      <c r="K220" s="44">
        <f t="shared" si="21"/>
        <v>0</v>
      </c>
      <c r="L220" s="44">
        <f t="shared" si="21"/>
        <v>0</v>
      </c>
      <c r="M220" s="44">
        <f t="shared" si="21"/>
        <v>0</v>
      </c>
      <c r="N220" s="68">
        <f t="shared" si="21"/>
        <v>0</v>
      </c>
      <c r="O220" s="29"/>
      <c r="P220" s="29"/>
    </row>
    <row r="221" spans="1:16" s="28" customFormat="1" ht="20.100000000000001" hidden="1" customHeight="1">
      <c r="A221" s="30"/>
      <c r="B221" s="34"/>
      <c r="C221" s="34"/>
      <c r="D221" s="34"/>
      <c r="E221" s="33"/>
      <c r="F221" s="32"/>
      <c r="G221" s="31"/>
      <c r="H221" s="44"/>
      <c r="I221" s="44"/>
      <c r="J221" s="44"/>
      <c r="K221" s="44"/>
      <c r="L221" s="44"/>
      <c r="M221" s="44"/>
      <c r="N221" s="68"/>
      <c r="O221" s="29"/>
      <c r="P221" s="29"/>
    </row>
    <row r="222" spans="1:16" ht="20.100000000000001" hidden="1" customHeight="1">
      <c r="A222" s="38">
        <v>5</v>
      </c>
      <c r="B222" s="42"/>
      <c r="C222" s="42"/>
      <c r="D222" s="42"/>
      <c r="E222" s="41"/>
      <c r="F222" s="40"/>
      <c r="G222" s="43"/>
      <c r="H222" s="38">
        <v>6</v>
      </c>
      <c r="I222" s="35"/>
      <c r="J222" s="37"/>
      <c r="K222" s="35">
        <f>J222*H222</f>
        <v>0</v>
      </c>
      <c r="L222" s="36"/>
      <c r="M222" s="36"/>
      <c r="N222" s="67">
        <f>M222+K222+I222</f>
        <v>0</v>
      </c>
      <c r="O222" s="8"/>
      <c r="P222" s="8"/>
    </row>
    <row r="223" spans="1:16" ht="20.100000000000001" hidden="1" customHeight="1">
      <c r="A223" s="38">
        <v>6</v>
      </c>
      <c r="B223" s="42"/>
      <c r="C223" s="42"/>
      <c r="D223" s="42"/>
      <c r="E223" s="41"/>
      <c r="F223" s="40"/>
      <c r="G223" s="39"/>
      <c r="H223" s="38">
        <v>6</v>
      </c>
      <c r="I223" s="35"/>
      <c r="J223" s="37"/>
      <c r="K223" s="35">
        <f>J223*H223</f>
        <v>0</v>
      </c>
      <c r="L223" s="36"/>
      <c r="M223" s="36"/>
      <c r="N223" s="67">
        <f>M223+K223+I223</f>
        <v>0</v>
      </c>
      <c r="O223" s="8"/>
      <c r="P223" s="8"/>
    </row>
    <row r="224" spans="1:16" ht="20.100000000000001" hidden="1" customHeight="1">
      <c r="A224" s="38"/>
      <c r="B224" s="42"/>
      <c r="C224" s="42"/>
      <c r="D224" s="42"/>
      <c r="E224" s="41"/>
      <c r="F224" s="40"/>
      <c r="G224" s="39"/>
      <c r="H224" s="38"/>
      <c r="I224" s="35"/>
      <c r="J224" s="37"/>
      <c r="K224" s="35"/>
      <c r="L224" s="36"/>
      <c r="M224" s="36"/>
      <c r="N224" s="67"/>
      <c r="O224" s="8"/>
      <c r="P224" s="8"/>
    </row>
    <row r="225" spans="1:16" s="28" customFormat="1" ht="20.100000000000001" hidden="1" customHeight="1">
      <c r="A225" s="34"/>
      <c r="B225" s="34" t="s">
        <v>9</v>
      </c>
      <c r="C225" s="34"/>
      <c r="D225" s="34"/>
      <c r="E225" s="33"/>
      <c r="F225" s="32"/>
      <c r="G225" s="31"/>
      <c r="H225" s="30">
        <f t="shared" ref="H225:N225" si="22">SUM(H222:H223)</f>
        <v>12</v>
      </c>
      <c r="I225" s="30">
        <f t="shared" si="22"/>
        <v>0</v>
      </c>
      <c r="J225" s="30">
        <f t="shared" si="22"/>
        <v>0</v>
      </c>
      <c r="K225" s="30">
        <f t="shared" si="22"/>
        <v>0</v>
      </c>
      <c r="L225" s="30">
        <f t="shared" si="22"/>
        <v>0</v>
      </c>
      <c r="M225" s="30">
        <f t="shared" si="22"/>
        <v>0</v>
      </c>
      <c r="N225" s="66">
        <f t="shared" si="22"/>
        <v>0</v>
      </c>
      <c r="O225" s="29"/>
      <c r="P225" s="29"/>
    </row>
    <row r="226" spans="1:16" s="28" customFormat="1" ht="20.100000000000001" hidden="1" customHeight="1">
      <c r="A226" s="34"/>
      <c r="B226" s="34"/>
      <c r="C226" s="34"/>
      <c r="D226" s="34"/>
      <c r="E226" s="33"/>
      <c r="F226" s="32"/>
      <c r="G226" s="31"/>
      <c r="H226" s="30"/>
      <c r="I226" s="30"/>
      <c r="J226" s="30"/>
      <c r="K226" s="30"/>
      <c r="L226" s="30"/>
      <c r="M226" s="30"/>
      <c r="N226" s="66"/>
      <c r="O226" s="29"/>
      <c r="P226" s="29"/>
    </row>
    <row r="227" spans="1:16" ht="20.100000000000001" hidden="1" customHeight="1">
      <c r="A227" s="27"/>
      <c r="B227" s="27" t="s">
        <v>8</v>
      </c>
      <c r="C227" s="27"/>
      <c r="D227" s="27"/>
      <c r="E227" s="27"/>
      <c r="F227" s="26"/>
      <c r="G227" s="25"/>
      <c r="H227" s="24">
        <f t="shared" ref="H227:N227" si="23">H225+H220+H212</f>
        <v>37</v>
      </c>
      <c r="I227" s="23">
        <f t="shared" si="23"/>
        <v>666199</v>
      </c>
      <c r="J227" s="23">
        <f t="shared" si="23"/>
        <v>13024</v>
      </c>
      <c r="K227" s="23">
        <f t="shared" si="23"/>
        <v>39072</v>
      </c>
      <c r="L227" s="23">
        <f t="shared" si="23"/>
        <v>0</v>
      </c>
      <c r="M227" s="23">
        <f t="shared" si="23"/>
        <v>60000</v>
      </c>
      <c r="N227" s="65">
        <f t="shared" si="23"/>
        <v>765271</v>
      </c>
      <c r="O227" s="8"/>
      <c r="P227" s="8"/>
    </row>
    <row r="228" spans="1:16" ht="18" customHeight="1">
      <c r="N228" s="21"/>
    </row>
    <row r="229" spans="1:16" ht="18" customHeight="1">
      <c r="E229" s="3" t="s">
        <v>7</v>
      </c>
      <c r="N229" s="21"/>
    </row>
    <row r="230" spans="1:16" ht="18" customHeight="1">
      <c r="N230" s="21"/>
    </row>
    <row r="231" spans="1:16" ht="18" customHeight="1">
      <c r="E231" s="20"/>
      <c r="F231" s="19" t="s">
        <v>6</v>
      </c>
      <c r="G231" s="18" t="s">
        <v>5</v>
      </c>
      <c r="H231" s="82" t="s">
        <v>4</v>
      </c>
      <c r="I231" s="83"/>
      <c r="J231" s="11"/>
      <c r="K231" s="11"/>
      <c r="L231" s="11"/>
      <c r="M231" s="11"/>
      <c r="N231" s="5"/>
    </row>
    <row r="232" spans="1:16" ht="18" customHeight="1">
      <c r="E232" s="17"/>
      <c r="F232" s="16"/>
      <c r="G232" s="15"/>
      <c r="H232" s="15"/>
      <c r="I232" s="14"/>
      <c r="J232" s="11"/>
      <c r="K232" s="11"/>
      <c r="L232" s="11"/>
      <c r="M232" s="11"/>
      <c r="N232" s="5"/>
    </row>
    <row r="233" spans="1:16" ht="20.100000000000001" customHeight="1">
      <c r="E233" s="13" t="s">
        <v>3</v>
      </c>
      <c r="F233" s="12"/>
      <c r="G233" s="12"/>
      <c r="H233" s="84">
        <f>N227</f>
        <v>765271</v>
      </c>
      <c r="I233" s="85"/>
      <c r="J233" s="11"/>
      <c r="K233" s="11"/>
      <c r="L233" s="11"/>
      <c r="M233" s="11"/>
      <c r="N233" s="11"/>
    </row>
    <row r="234" spans="1:16" ht="20.100000000000001" customHeight="1">
      <c r="E234" s="10" t="s">
        <v>2</v>
      </c>
      <c r="F234" s="9"/>
      <c r="G234" s="8"/>
      <c r="H234" s="86">
        <f>SUM(H233)</f>
        <v>765271</v>
      </c>
      <c r="I234" s="87"/>
      <c r="J234" s="4"/>
      <c r="K234" s="4"/>
      <c r="L234" s="4"/>
      <c r="M234" s="4"/>
      <c r="N234" s="7"/>
    </row>
    <row r="235" spans="1:16" ht="18" customHeight="1">
      <c r="E235" s="4"/>
      <c r="F235" s="6"/>
      <c r="G235" s="5"/>
      <c r="H235" s="4"/>
      <c r="I235" s="4"/>
      <c r="J235" s="4"/>
      <c r="K235" s="4"/>
      <c r="L235" s="4"/>
      <c r="M235" s="4"/>
      <c r="N235" s="4"/>
    </row>
    <row r="236" spans="1:16" ht="18" customHeight="1">
      <c r="E236" s="3" t="s">
        <v>1</v>
      </c>
      <c r="F236" s="3"/>
      <c r="G236" s="3"/>
      <c r="H236" s="3" t="s">
        <v>0</v>
      </c>
      <c r="I236" s="3"/>
      <c r="J236" s="3"/>
      <c r="K236" s="3"/>
      <c r="L236" s="3"/>
      <c r="M236" s="3"/>
      <c r="N236" s="2"/>
    </row>
    <row r="237" spans="1:16" ht="18" customHeight="1">
      <c r="E237" s="3"/>
      <c r="F237" s="3"/>
      <c r="G237" s="3"/>
      <c r="H237" s="3"/>
      <c r="I237" s="3"/>
      <c r="J237" s="3"/>
      <c r="K237" s="3"/>
      <c r="L237" s="3"/>
      <c r="M237" s="3"/>
      <c r="N237" s="2"/>
    </row>
    <row r="238" spans="1:16" ht="18" customHeight="1">
      <c r="E238" s="3"/>
      <c r="F238" s="3"/>
      <c r="G238" s="3"/>
      <c r="H238" s="3"/>
      <c r="I238" s="3"/>
      <c r="J238" s="3"/>
      <c r="K238" s="3"/>
      <c r="L238" s="3"/>
      <c r="M238" s="3"/>
      <c r="N238" s="2"/>
    </row>
    <row r="239" spans="1:16" ht="18" customHeight="1">
      <c r="E239" s="3"/>
      <c r="F239" s="3"/>
      <c r="G239" s="3"/>
      <c r="H239" s="3"/>
      <c r="I239" s="3"/>
      <c r="J239" s="3"/>
      <c r="K239" s="3"/>
      <c r="L239" s="3"/>
      <c r="M239" s="3"/>
      <c r="N239" s="2"/>
    </row>
    <row r="240" spans="1:16" ht="18" customHeight="1">
      <c r="E240" s="3"/>
      <c r="F240" s="3"/>
      <c r="G240" s="3"/>
      <c r="H240" s="3"/>
      <c r="I240" s="3"/>
      <c r="J240" s="3"/>
      <c r="K240" s="3"/>
      <c r="L240" s="3"/>
      <c r="M240" s="3"/>
      <c r="N240" s="2"/>
    </row>
    <row r="241" spans="1:18" ht="18" customHeight="1">
      <c r="E241" s="3"/>
      <c r="F241" s="3"/>
      <c r="G241" s="3"/>
      <c r="H241" s="3"/>
      <c r="I241" s="3"/>
      <c r="J241" s="3"/>
      <c r="K241" s="3"/>
      <c r="L241" s="3"/>
      <c r="M241" s="3"/>
      <c r="N241" s="2"/>
    </row>
    <row r="242" spans="1:18" ht="18" customHeight="1">
      <c r="E242" s="3"/>
      <c r="F242" s="3"/>
      <c r="G242" s="3"/>
      <c r="H242" s="3"/>
      <c r="I242" s="3"/>
      <c r="J242" s="3"/>
      <c r="K242" s="3"/>
      <c r="L242" s="3"/>
      <c r="M242" s="3"/>
      <c r="N242" s="2"/>
    </row>
    <row r="243" spans="1:18" ht="18" customHeight="1">
      <c r="E243" s="3"/>
      <c r="F243" s="3"/>
      <c r="G243" s="3"/>
      <c r="H243" s="3"/>
      <c r="I243" s="3"/>
      <c r="J243" s="3"/>
      <c r="K243" s="3"/>
      <c r="L243" s="3"/>
      <c r="M243" s="3"/>
      <c r="N243" s="2"/>
    </row>
    <row r="244" spans="1:18" ht="18" customHeight="1">
      <c r="E244" s="3"/>
      <c r="F244" s="3"/>
      <c r="G244" s="3"/>
      <c r="H244" s="3"/>
      <c r="I244" s="3"/>
      <c r="J244" s="3"/>
      <c r="K244" s="3"/>
      <c r="L244" s="3"/>
      <c r="M244" s="3"/>
      <c r="N244" s="2"/>
    </row>
    <row r="245" spans="1:18" ht="18" customHeight="1">
      <c r="E245" s="3"/>
      <c r="F245" s="3"/>
      <c r="G245" s="3"/>
      <c r="H245" s="3"/>
      <c r="I245" s="3"/>
      <c r="J245" s="3"/>
      <c r="K245" s="3"/>
      <c r="L245" s="3"/>
      <c r="M245" s="3"/>
      <c r="N245" s="2"/>
    </row>
    <row r="246" spans="1:18" ht="18" customHeight="1">
      <c r="E246" s="3"/>
      <c r="F246" s="3"/>
      <c r="G246" s="3"/>
      <c r="H246" s="3"/>
      <c r="I246" s="3"/>
      <c r="J246" s="3"/>
      <c r="K246" s="3"/>
      <c r="L246" s="3"/>
      <c r="M246" s="3"/>
      <c r="N246" s="2"/>
    </row>
    <row r="247" spans="1:18" ht="18" customHeight="1">
      <c r="E247" s="3"/>
      <c r="F247" s="3"/>
      <c r="G247" s="3"/>
      <c r="H247" s="3"/>
      <c r="I247" s="3"/>
      <c r="J247" s="3"/>
      <c r="K247" s="3"/>
      <c r="L247" s="3"/>
      <c r="M247" s="3"/>
      <c r="N247" s="2"/>
    </row>
    <row r="248" spans="1:18" ht="18" customHeight="1">
      <c r="E248" s="3"/>
      <c r="F248" s="3"/>
      <c r="G248" s="3"/>
      <c r="H248" s="3"/>
      <c r="I248" s="3"/>
      <c r="J248" s="3"/>
      <c r="K248" s="3"/>
      <c r="L248" s="3"/>
      <c r="M248" s="3"/>
      <c r="N248" s="2"/>
    </row>
    <row r="250" spans="1:18" ht="15" customHeight="1">
      <c r="B250" s="77" t="s">
        <v>69</v>
      </c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1:18" ht="15" customHeight="1">
      <c r="B251" s="77" t="s">
        <v>29</v>
      </c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1:18" ht="15" customHeight="1"/>
    <row r="253" spans="1:18" ht="15" customHeight="1">
      <c r="A253" s="63"/>
      <c r="B253" s="62"/>
      <c r="C253" s="62"/>
      <c r="D253" s="62"/>
      <c r="E253" s="60"/>
      <c r="F253" s="78" t="s">
        <v>23</v>
      </c>
      <c r="G253" s="61"/>
      <c r="H253" s="61"/>
      <c r="I253" s="60"/>
      <c r="J253" s="79" t="s">
        <v>27</v>
      </c>
      <c r="K253" s="80"/>
      <c r="L253" s="81" t="s">
        <v>26</v>
      </c>
      <c r="M253" s="80"/>
      <c r="N253" s="59"/>
      <c r="O253" s="88" t="s">
        <v>68</v>
      </c>
      <c r="P253" s="88"/>
    </row>
    <row r="254" spans="1:18" ht="15" customHeight="1">
      <c r="A254" s="58"/>
      <c r="B254" s="5"/>
      <c r="C254" s="5"/>
      <c r="D254" s="5"/>
      <c r="E254" s="55" t="s">
        <v>28</v>
      </c>
      <c r="F254" s="89"/>
      <c r="G254" s="57" t="s">
        <v>22</v>
      </c>
      <c r="H254" s="57" t="s">
        <v>21</v>
      </c>
      <c r="I254" s="55" t="s">
        <v>20</v>
      </c>
      <c r="J254" s="56"/>
      <c r="K254" s="56"/>
      <c r="L254" s="56"/>
      <c r="M254" s="56"/>
      <c r="N254" s="55" t="s">
        <v>19</v>
      </c>
      <c r="O254" s="89"/>
      <c r="P254" s="89"/>
    </row>
    <row r="255" spans="1:18" ht="15" customHeight="1">
      <c r="A255" s="16"/>
      <c r="B255" s="54"/>
      <c r="C255" s="54"/>
      <c r="D255" s="54"/>
      <c r="E255" s="51" t="s">
        <v>18</v>
      </c>
      <c r="F255" s="90"/>
      <c r="G255" s="53"/>
      <c r="H255" s="53"/>
      <c r="I255" s="51"/>
      <c r="J255" s="52"/>
      <c r="K255" s="52" t="s">
        <v>4</v>
      </c>
      <c r="L255" s="52"/>
      <c r="M255" s="52" t="s">
        <v>4</v>
      </c>
      <c r="N255" s="51" t="s">
        <v>17</v>
      </c>
      <c r="O255" s="90"/>
      <c r="P255" s="90"/>
    </row>
    <row r="256" spans="1:18" ht="20.100000000000001" customHeight="1">
      <c r="A256" s="38"/>
      <c r="B256" s="42"/>
      <c r="C256" s="42"/>
      <c r="D256" s="42"/>
      <c r="E256" s="41"/>
      <c r="F256" s="40"/>
      <c r="G256" s="39"/>
      <c r="H256" s="38"/>
      <c r="I256" s="35"/>
      <c r="J256" s="37"/>
      <c r="K256" s="35">
        <f>J256*H256</f>
        <v>0</v>
      </c>
      <c r="L256" s="37"/>
      <c r="M256" s="37"/>
      <c r="N256" s="46">
        <f>M256+K256+I256</f>
        <v>0</v>
      </c>
      <c r="O256" s="45"/>
      <c r="P256" s="45"/>
      <c r="R256">
        <f>3907.2*3</f>
        <v>11721.599999999999</v>
      </c>
    </row>
    <row r="257" spans="1:19" ht="20.100000000000001" customHeight="1">
      <c r="A257" s="38"/>
      <c r="B257" s="42" t="s">
        <v>63</v>
      </c>
      <c r="C257" s="42"/>
      <c r="D257" s="42"/>
      <c r="E257" s="41" t="s">
        <v>67</v>
      </c>
      <c r="F257" s="40" t="s">
        <v>14</v>
      </c>
      <c r="G257" s="39" t="s">
        <v>66</v>
      </c>
      <c r="H257" s="38">
        <v>7</v>
      </c>
      <c r="I257" s="35">
        <f>1500+1500+327327+84692</f>
        <v>415019</v>
      </c>
      <c r="J257" s="37">
        <f>130240*10/100</f>
        <v>13024</v>
      </c>
      <c r="K257" s="35">
        <f>J257*H257</f>
        <v>91168</v>
      </c>
      <c r="L257" s="37"/>
      <c r="M257" s="37">
        <f>45000+32000+25000+25000+25000</f>
        <v>152000</v>
      </c>
      <c r="N257" s="35">
        <f>M257+K257+I257</f>
        <v>658187</v>
      </c>
      <c r="O257" s="45">
        <v>658187</v>
      </c>
      <c r="P257" s="45"/>
      <c r="Q257">
        <f>130240*3/100</f>
        <v>3907.2</v>
      </c>
    </row>
    <row r="258" spans="1:19" ht="20.100000000000001" customHeight="1">
      <c r="A258" s="38"/>
      <c r="B258" s="42"/>
      <c r="C258" s="42"/>
      <c r="D258" s="42"/>
      <c r="E258" s="41"/>
      <c r="F258" s="40"/>
      <c r="G258" s="39"/>
      <c r="H258" s="38"/>
      <c r="I258" s="35"/>
      <c r="J258" s="37"/>
      <c r="K258" s="35"/>
      <c r="L258" s="37"/>
      <c r="M258" s="36"/>
      <c r="N258" s="46">
        <f>M258+K258+I258</f>
        <v>0</v>
      </c>
      <c r="O258" s="45"/>
      <c r="P258" s="45"/>
    </row>
    <row r="259" spans="1:19" ht="20.100000000000001" customHeight="1">
      <c r="A259" s="38"/>
      <c r="B259" s="42"/>
      <c r="C259" s="42"/>
      <c r="D259" s="42"/>
      <c r="E259" s="41"/>
      <c r="F259" s="40"/>
      <c r="G259" s="39"/>
      <c r="H259" s="38"/>
      <c r="I259" s="35"/>
      <c r="J259" s="37"/>
      <c r="K259" s="35"/>
      <c r="L259" s="36"/>
      <c r="M259" s="37"/>
      <c r="N259" s="46">
        <f>M259+K259+I259</f>
        <v>0</v>
      </c>
      <c r="O259" s="45"/>
      <c r="P259" s="45"/>
      <c r="S259" s="21">
        <f>+N257+N208</f>
        <v>1423458</v>
      </c>
    </row>
    <row r="260" spans="1:19" ht="20.100000000000001" customHeight="1">
      <c r="A260" s="38"/>
      <c r="B260" s="42"/>
      <c r="C260" s="42"/>
      <c r="D260" s="42"/>
      <c r="E260" s="41"/>
      <c r="F260" s="40"/>
      <c r="G260" s="39"/>
      <c r="H260" s="38"/>
      <c r="I260" s="35"/>
      <c r="J260" s="37"/>
      <c r="K260" s="35"/>
      <c r="L260" s="36"/>
      <c r="M260" s="36"/>
      <c r="N260" s="35"/>
      <c r="O260" s="45"/>
      <c r="P260" s="45"/>
      <c r="S260">
        <v>1193458</v>
      </c>
    </row>
    <row r="261" spans="1:19" s="28" customFormat="1" ht="20.100000000000001" customHeight="1">
      <c r="A261" s="30"/>
      <c r="B261" s="34" t="s">
        <v>12</v>
      </c>
      <c r="C261" s="34"/>
      <c r="D261" s="34"/>
      <c r="E261" s="33"/>
      <c r="F261" s="32"/>
      <c r="G261" s="31"/>
      <c r="H261" s="44">
        <f t="shared" ref="H261:P261" si="24">SUM(H256:H260)</f>
        <v>7</v>
      </c>
      <c r="I261" s="44">
        <f t="shared" si="24"/>
        <v>415019</v>
      </c>
      <c r="J261" s="44">
        <f t="shared" si="24"/>
        <v>13024</v>
      </c>
      <c r="K261" s="44">
        <f t="shared" si="24"/>
        <v>91168</v>
      </c>
      <c r="L261" s="44">
        <f t="shared" si="24"/>
        <v>0</v>
      </c>
      <c r="M261" s="44">
        <f t="shared" si="24"/>
        <v>152000</v>
      </c>
      <c r="N261" s="44">
        <f t="shared" si="24"/>
        <v>658187</v>
      </c>
      <c r="O261" s="44">
        <f t="shared" si="24"/>
        <v>658187</v>
      </c>
      <c r="P261" s="44">
        <f t="shared" si="24"/>
        <v>0</v>
      </c>
      <c r="S261" s="64"/>
    </row>
    <row r="262" spans="1:19" s="28" customFormat="1" ht="20.100000000000001" hidden="1" customHeight="1">
      <c r="A262" s="30"/>
      <c r="B262" s="34"/>
      <c r="C262" s="34"/>
      <c r="D262" s="34"/>
      <c r="E262" s="33"/>
      <c r="F262" s="32"/>
      <c r="G262" s="31"/>
      <c r="H262" s="44"/>
      <c r="I262" s="44"/>
      <c r="J262" s="44"/>
      <c r="K262" s="35">
        <f>J262*H262</f>
        <v>0</v>
      </c>
      <c r="L262" s="44"/>
      <c r="M262" s="44"/>
      <c r="N262" s="44"/>
      <c r="O262" s="44"/>
      <c r="P262" s="44"/>
    </row>
    <row r="263" spans="1:19" ht="20.100000000000001" hidden="1" customHeight="1">
      <c r="A263" s="38">
        <v>3</v>
      </c>
      <c r="B263" s="42"/>
      <c r="C263" s="42"/>
      <c r="D263" s="42"/>
      <c r="E263" s="41"/>
      <c r="F263" s="40" t="s">
        <v>11</v>
      </c>
      <c r="G263" s="39"/>
      <c r="H263" s="38"/>
      <c r="I263" s="35"/>
      <c r="J263" s="37"/>
      <c r="K263" s="35">
        <f>J263*H263</f>
        <v>0</v>
      </c>
      <c r="L263" s="36"/>
      <c r="M263" s="36"/>
      <c r="N263" s="35">
        <f t="shared" ref="N263:P266" si="25">M263+K263+I263</f>
        <v>0</v>
      </c>
      <c r="O263" s="35">
        <f t="shared" si="25"/>
        <v>0</v>
      </c>
      <c r="P263" s="35">
        <f t="shared" si="25"/>
        <v>0</v>
      </c>
    </row>
    <row r="264" spans="1:19" ht="20.100000000000001" hidden="1" customHeight="1">
      <c r="A264" s="38">
        <v>4</v>
      </c>
      <c r="B264" s="42"/>
      <c r="C264" s="42"/>
      <c r="D264" s="42"/>
      <c r="E264" s="41"/>
      <c r="F264" s="40" t="s">
        <v>11</v>
      </c>
      <c r="G264" s="39"/>
      <c r="H264" s="38"/>
      <c r="I264" s="35"/>
      <c r="J264" s="37"/>
      <c r="K264" s="35">
        <f>J264*H264</f>
        <v>0</v>
      </c>
      <c r="L264" s="36"/>
      <c r="M264" s="36"/>
      <c r="N264" s="35">
        <f t="shared" si="25"/>
        <v>0</v>
      </c>
      <c r="O264" s="35">
        <f t="shared" si="25"/>
        <v>0</v>
      </c>
      <c r="P264" s="35">
        <f t="shared" si="25"/>
        <v>0</v>
      </c>
    </row>
    <row r="265" spans="1:19" ht="20.100000000000001" hidden="1" customHeight="1">
      <c r="A265" s="38"/>
      <c r="B265" s="42"/>
      <c r="C265" s="42"/>
      <c r="D265" s="42"/>
      <c r="E265" s="41"/>
      <c r="F265" s="40" t="s">
        <v>11</v>
      </c>
      <c r="G265" s="39"/>
      <c r="H265" s="38"/>
      <c r="I265" s="35"/>
      <c r="J265" s="37"/>
      <c r="K265" s="35">
        <f>J265*H265</f>
        <v>0</v>
      </c>
      <c r="L265" s="36"/>
      <c r="M265" s="36"/>
      <c r="N265" s="35">
        <f t="shared" si="25"/>
        <v>0</v>
      </c>
      <c r="O265" s="35">
        <f t="shared" si="25"/>
        <v>0</v>
      </c>
      <c r="P265" s="35">
        <f t="shared" si="25"/>
        <v>0</v>
      </c>
    </row>
    <row r="266" spans="1:19" ht="20.100000000000001" hidden="1" customHeight="1">
      <c r="A266" s="38"/>
      <c r="B266" s="42"/>
      <c r="C266" s="42"/>
      <c r="D266" s="42"/>
      <c r="E266" s="41"/>
      <c r="F266" s="40" t="s">
        <v>11</v>
      </c>
      <c r="G266" s="39"/>
      <c r="H266" s="38"/>
      <c r="I266" s="35"/>
      <c r="J266" s="37"/>
      <c r="K266" s="35">
        <f>J266*H266</f>
        <v>0</v>
      </c>
      <c r="L266" s="36"/>
      <c r="M266" s="36"/>
      <c r="N266" s="35">
        <f t="shared" si="25"/>
        <v>0</v>
      </c>
      <c r="O266" s="35">
        <f t="shared" si="25"/>
        <v>0</v>
      </c>
      <c r="P266" s="35">
        <f t="shared" si="25"/>
        <v>0</v>
      </c>
    </row>
    <row r="267" spans="1:19" ht="20.100000000000001" hidden="1" customHeight="1">
      <c r="A267" s="38"/>
      <c r="B267" s="42"/>
      <c r="C267" s="42"/>
      <c r="D267" s="42"/>
      <c r="E267" s="41"/>
      <c r="F267" s="40"/>
      <c r="G267" s="39"/>
      <c r="H267" s="38"/>
      <c r="I267" s="35"/>
      <c r="J267" s="37"/>
      <c r="K267" s="35"/>
      <c r="L267" s="36"/>
      <c r="M267" s="36"/>
      <c r="N267" s="35"/>
      <c r="O267" s="35"/>
      <c r="P267" s="35"/>
    </row>
    <row r="268" spans="1:19" ht="20.100000000000001" hidden="1" customHeight="1">
      <c r="A268" s="38"/>
      <c r="B268" s="42"/>
      <c r="C268" s="42"/>
      <c r="D268" s="42"/>
      <c r="E268" s="41"/>
      <c r="F268" s="40"/>
      <c r="G268" s="39"/>
      <c r="H268" s="38"/>
      <c r="I268" s="35"/>
      <c r="J268" s="37"/>
      <c r="K268" s="35"/>
      <c r="L268" s="36"/>
      <c r="M268" s="36"/>
      <c r="N268" s="35"/>
      <c r="O268" s="35"/>
      <c r="P268" s="35"/>
    </row>
    <row r="269" spans="1:19" s="28" customFormat="1" ht="20.100000000000001" hidden="1" customHeight="1">
      <c r="A269" s="30"/>
      <c r="B269" s="34" t="s">
        <v>10</v>
      </c>
      <c r="C269" s="34"/>
      <c r="D269" s="34"/>
      <c r="E269" s="33"/>
      <c r="F269" s="32"/>
      <c r="G269" s="31"/>
      <c r="H269" s="44">
        <f t="shared" ref="H269:P269" si="26">SUM(H263:H268)</f>
        <v>0</v>
      </c>
      <c r="I269" s="44">
        <f t="shared" si="26"/>
        <v>0</v>
      </c>
      <c r="J269" s="44">
        <f t="shared" si="26"/>
        <v>0</v>
      </c>
      <c r="K269" s="44">
        <f t="shared" si="26"/>
        <v>0</v>
      </c>
      <c r="L269" s="44">
        <f t="shared" si="26"/>
        <v>0</v>
      </c>
      <c r="M269" s="44">
        <f t="shared" si="26"/>
        <v>0</v>
      </c>
      <c r="N269" s="44">
        <f t="shared" si="26"/>
        <v>0</v>
      </c>
      <c r="O269" s="44">
        <f t="shared" si="26"/>
        <v>0</v>
      </c>
      <c r="P269" s="44">
        <f t="shared" si="26"/>
        <v>0</v>
      </c>
    </row>
    <row r="270" spans="1:19" s="28" customFormat="1" ht="20.100000000000001" hidden="1" customHeight="1">
      <c r="A270" s="30"/>
      <c r="B270" s="34"/>
      <c r="C270" s="34"/>
      <c r="D270" s="34"/>
      <c r="E270" s="33"/>
      <c r="F270" s="32"/>
      <c r="G270" s="31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9" ht="20.100000000000001" hidden="1" customHeight="1">
      <c r="A271" s="38">
        <v>5</v>
      </c>
      <c r="B271" s="42"/>
      <c r="C271" s="42"/>
      <c r="D271" s="42"/>
      <c r="E271" s="41"/>
      <c r="F271" s="40"/>
      <c r="G271" s="43"/>
      <c r="H271" s="38"/>
      <c r="I271" s="35"/>
      <c r="J271" s="37"/>
      <c r="K271" s="35">
        <f>J271*H271</f>
        <v>0</v>
      </c>
      <c r="L271" s="36"/>
      <c r="M271" s="36"/>
      <c r="N271" s="35">
        <f t="shared" ref="N271:P272" si="27">M271+K271+I271</f>
        <v>0</v>
      </c>
      <c r="O271" s="35">
        <f t="shared" si="27"/>
        <v>0</v>
      </c>
      <c r="P271" s="35">
        <f t="shared" si="27"/>
        <v>0</v>
      </c>
    </row>
    <row r="272" spans="1:19" ht="20.100000000000001" hidden="1" customHeight="1">
      <c r="A272" s="38">
        <v>6</v>
      </c>
      <c r="B272" s="42"/>
      <c r="C272" s="42"/>
      <c r="D272" s="42"/>
      <c r="E272" s="41"/>
      <c r="F272" s="40"/>
      <c r="G272" s="39"/>
      <c r="H272" s="38"/>
      <c r="I272" s="35"/>
      <c r="J272" s="37"/>
      <c r="K272" s="35">
        <f>J272*H272</f>
        <v>0</v>
      </c>
      <c r="L272" s="36"/>
      <c r="M272" s="36"/>
      <c r="N272" s="35">
        <f t="shared" si="27"/>
        <v>0</v>
      </c>
      <c r="O272" s="35">
        <f t="shared" si="27"/>
        <v>0</v>
      </c>
      <c r="P272" s="35">
        <f t="shared" si="27"/>
        <v>0</v>
      </c>
    </row>
    <row r="273" spans="1:16" ht="20.100000000000001" hidden="1" customHeight="1">
      <c r="A273" s="38"/>
      <c r="B273" s="42"/>
      <c r="C273" s="42"/>
      <c r="D273" s="42"/>
      <c r="E273" s="41"/>
      <c r="F273" s="40"/>
      <c r="G273" s="39"/>
      <c r="H273" s="38"/>
      <c r="I273" s="35"/>
      <c r="J273" s="37"/>
      <c r="K273" s="35"/>
      <c r="L273" s="36"/>
      <c r="M273" s="36"/>
      <c r="N273" s="35"/>
      <c r="O273" s="35"/>
      <c r="P273" s="35"/>
    </row>
    <row r="274" spans="1:16" s="28" customFormat="1" ht="20.100000000000001" hidden="1" customHeight="1">
      <c r="A274" s="34"/>
      <c r="B274" s="34" t="s">
        <v>9</v>
      </c>
      <c r="C274" s="34"/>
      <c r="D274" s="34"/>
      <c r="E274" s="33"/>
      <c r="F274" s="32"/>
      <c r="G274" s="31"/>
      <c r="H274" s="30">
        <f t="shared" ref="H274:P274" si="28">SUM(H271:H272)</f>
        <v>0</v>
      </c>
      <c r="I274" s="30">
        <f t="shared" si="28"/>
        <v>0</v>
      </c>
      <c r="J274" s="30">
        <f t="shared" si="28"/>
        <v>0</v>
      </c>
      <c r="K274" s="30">
        <f t="shared" si="28"/>
        <v>0</v>
      </c>
      <c r="L274" s="30">
        <f t="shared" si="28"/>
        <v>0</v>
      </c>
      <c r="M274" s="30">
        <f t="shared" si="28"/>
        <v>0</v>
      </c>
      <c r="N274" s="30">
        <f t="shared" si="28"/>
        <v>0</v>
      </c>
      <c r="O274" s="30">
        <f t="shared" si="28"/>
        <v>0</v>
      </c>
      <c r="P274" s="30">
        <f t="shared" si="28"/>
        <v>0</v>
      </c>
    </row>
    <row r="275" spans="1:16" s="28" customFormat="1" ht="20.100000000000001" hidden="1" customHeight="1">
      <c r="A275" s="34"/>
      <c r="B275" s="34"/>
      <c r="C275" s="34"/>
      <c r="D275" s="34"/>
      <c r="E275" s="33"/>
      <c r="F275" s="32"/>
      <c r="G275" s="31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1:16" ht="20.100000000000001" customHeight="1">
      <c r="A276" s="27"/>
      <c r="B276" s="27" t="s">
        <v>8</v>
      </c>
      <c r="C276" s="27"/>
      <c r="D276" s="27"/>
      <c r="E276" s="27"/>
      <c r="F276" s="26"/>
      <c r="G276" s="25"/>
      <c r="H276" s="24">
        <f t="shared" ref="H276:P276" si="29">H274+H269+H261</f>
        <v>7</v>
      </c>
      <c r="I276" s="23">
        <f t="shared" si="29"/>
        <v>415019</v>
      </c>
      <c r="J276" s="23">
        <f t="shared" si="29"/>
        <v>13024</v>
      </c>
      <c r="K276" s="23">
        <f t="shared" si="29"/>
        <v>91168</v>
      </c>
      <c r="L276" s="23">
        <f t="shared" si="29"/>
        <v>0</v>
      </c>
      <c r="M276" s="23">
        <f t="shared" si="29"/>
        <v>152000</v>
      </c>
      <c r="N276" s="23">
        <f t="shared" si="29"/>
        <v>658187</v>
      </c>
      <c r="O276" s="23">
        <f t="shared" si="29"/>
        <v>658187</v>
      </c>
      <c r="P276" s="23">
        <f t="shared" si="29"/>
        <v>0</v>
      </c>
    </row>
    <row r="277" spans="1:16" ht="18" customHeight="1">
      <c r="N277" s="21"/>
    </row>
    <row r="278" spans="1:16" ht="18" customHeight="1">
      <c r="E278" s="3" t="s">
        <v>7</v>
      </c>
      <c r="N278" s="21"/>
    </row>
    <row r="279" spans="1:16" ht="18" customHeight="1">
      <c r="N279" s="21"/>
    </row>
    <row r="280" spans="1:16" ht="18" customHeight="1">
      <c r="E280" s="20"/>
      <c r="F280" s="19" t="s">
        <v>6</v>
      </c>
      <c r="G280" s="18" t="s">
        <v>5</v>
      </c>
      <c r="H280" s="82" t="s">
        <v>4</v>
      </c>
      <c r="I280" s="83"/>
      <c r="J280" s="11"/>
      <c r="K280" s="11"/>
      <c r="L280" s="11"/>
      <c r="M280" s="11"/>
      <c r="N280" s="5"/>
    </row>
    <row r="281" spans="1:16" ht="18" customHeight="1">
      <c r="E281" s="17"/>
      <c r="F281" s="16"/>
      <c r="G281" s="15"/>
      <c r="H281" s="15"/>
      <c r="I281" s="14"/>
      <c r="J281" s="11"/>
      <c r="K281" s="11"/>
      <c r="L281" s="11"/>
      <c r="M281" s="11"/>
      <c r="N281" s="5"/>
    </row>
    <row r="282" spans="1:16" ht="20.100000000000001" customHeight="1">
      <c r="E282" s="13" t="s">
        <v>3</v>
      </c>
      <c r="F282" s="12"/>
      <c r="G282" s="12"/>
      <c r="H282" s="84">
        <f>N276</f>
        <v>658187</v>
      </c>
      <c r="I282" s="85"/>
      <c r="J282" s="11"/>
      <c r="K282" s="11"/>
      <c r="L282" s="11"/>
      <c r="M282" s="11"/>
      <c r="N282" s="11"/>
    </row>
    <row r="283" spans="1:16" ht="20.100000000000001" customHeight="1">
      <c r="E283" s="10" t="s">
        <v>2</v>
      </c>
      <c r="F283" s="9"/>
      <c r="G283" s="8"/>
      <c r="H283" s="86">
        <f>SUM(H282)</f>
        <v>658187</v>
      </c>
      <c r="I283" s="87"/>
      <c r="J283" s="4"/>
      <c r="K283" s="4"/>
      <c r="L283" s="4"/>
      <c r="M283" s="4"/>
      <c r="N283" s="7"/>
    </row>
    <row r="284" spans="1:16" ht="18" customHeight="1">
      <c r="E284" s="4"/>
      <c r="F284" s="6"/>
      <c r="G284" s="5"/>
      <c r="H284" s="4"/>
      <c r="I284" s="4"/>
      <c r="J284" s="4"/>
      <c r="K284" s="4"/>
      <c r="L284" s="4"/>
      <c r="M284" s="4"/>
      <c r="N284" s="4"/>
    </row>
    <row r="285" spans="1:16" ht="18" customHeight="1">
      <c r="E285" s="3" t="s">
        <v>1</v>
      </c>
      <c r="F285" s="3"/>
      <c r="G285" s="3"/>
      <c r="H285" s="3" t="s">
        <v>0</v>
      </c>
      <c r="I285" s="3"/>
      <c r="J285" s="3"/>
      <c r="K285" s="3"/>
      <c r="L285" s="3"/>
      <c r="M285" s="3"/>
      <c r="N285" s="2"/>
    </row>
    <row r="303" spans="2:14" ht="15" customHeight="1">
      <c r="B303" s="77" t="s">
        <v>60</v>
      </c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ht="15" customHeight="1">
      <c r="B304" s="77" t="s">
        <v>29</v>
      </c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1:18" ht="15" customHeight="1"/>
    <row r="306" spans="1:18" ht="15" customHeight="1">
      <c r="A306" s="63"/>
      <c r="B306" s="62"/>
      <c r="C306" s="62"/>
      <c r="D306" s="62"/>
      <c r="E306" s="60"/>
      <c r="F306" s="60"/>
      <c r="G306" s="61"/>
      <c r="H306" s="61"/>
      <c r="I306" s="60"/>
      <c r="J306" s="79" t="s">
        <v>27</v>
      </c>
      <c r="K306" s="80"/>
      <c r="L306" s="81" t="s">
        <v>26</v>
      </c>
      <c r="M306" s="80"/>
      <c r="N306" s="59"/>
      <c r="O306" s="88" t="s">
        <v>65</v>
      </c>
      <c r="P306" s="88" t="s">
        <v>64</v>
      </c>
    </row>
    <row r="307" spans="1:18" ht="15" customHeight="1">
      <c r="A307" s="58"/>
      <c r="B307" s="5"/>
      <c r="C307" s="5"/>
      <c r="D307" s="5"/>
      <c r="E307" s="55" t="s">
        <v>28</v>
      </c>
      <c r="F307" s="55" t="s">
        <v>23</v>
      </c>
      <c r="G307" s="57" t="s">
        <v>22</v>
      </c>
      <c r="H307" s="57" t="s">
        <v>21</v>
      </c>
      <c r="I307" s="55" t="s">
        <v>20</v>
      </c>
      <c r="J307" s="56"/>
      <c r="K307" s="56"/>
      <c r="L307" s="56"/>
      <c r="M307" s="56"/>
      <c r="N307" s="55" t="s">
        <v>19</v>
      </c>
      <c r="O307" s="89"/>
      <c r="P307" s="89"/>
    </row>
    <row r="308" spans="1:18" ht="15" customHeight="1">
      <c r="A308" s="16"/>
      <c r="B308" s="54"/>
      <c r="C308" s="54"/>
      <c r="D308" s="54"/>
      <c r="E308" s="51" t="s">
        <v>18</v>
      </c>
      <c r="F308" s="51"/>
      <c r="G308" s="53"/>
      <c r="H308" s="53"/>
      <c r="I308" s="51"/>
      <c r="J308" s="52"/>
      <c r="K308" s="52" t="s">
        <v>4</v>
      </c>
      <c r="L308" s="52"/>
      <c r="M308" s="52" t="s">
        <v>4</v>
      </c>
      <c r="N308" s="51" t="s">
        <v>17</v>
      </c>
      <c r="O308" s="90"/>
      <c r="P308" s="90"/>
    </row>
    <row r="309" spans="1:18" ht="20.100000000000001" customHeight="1">
      <c r="A309" s="38"/>
      <c r="B309" s="42"/>
      <c r="C309" s="42"/>
      <c r="D309" s="42"/>
      <c r="E309" s="41"/>
      <c r="F309" s="40"/>
      <c r="G309" s="39"/>
      <c r="H309" s="38"/>
      <c r="I309" s="35"/>
      <c r="J309" s="37"/>
      <c r="K309" s="35">
        <f>J309*H309</f>
        <v>0</v>
      </c>
      <c r="L309" s="37"/>
      <c r="M309" s="37"/>
      <c r="N309" s="46">
        <f>M309+K309+I309</f>
        <v>0</v>
      </c>
      <c r="O309" s="45"/>
      <c r="P309" s="45"/>
      <c r="R309">
        <f>3907.2*3</f>
        <v>11721.599999999999</v>
      </c>
    </row>
    <row r="310" spans="1:18" ht="20.100000000000001" customHeight="1">
      <c r="A310" s="38"/>
      <c r="B310" s="42" t="s">
        <v>63</v>
      </c>
      <c r="C310" s="42"/>
      <c r="D310" s="42"/>
      <c r="E310" s="41" t="s">
        <v>62</v>
      </c>
      <c r="F310" s="40" t="s">
        <v>14</v>
      </c>
      <c r="G310" s="39" t="s">
        <v>61</v>
      </c>
      <c r="H310" s="38">
        <v>5</v>
      </c>
      <c r="I310" s="35">
        <f>1500+1500+327327+91492</f>
        <v>421819</v>
      </c>
      <c r="J310" s="37">
        <f>149775*10/100</f>
        <v>14977.5</v>
      </c>
      <c r="K310" s="35">
        <f>J310*H310</f>
        <v>74887.5</v>
      </c>
      <c r="L310" s="37"/>
      <c r="M310" s="37">
        <f>25000+32000+32000+32000</f>
        <v>121000</v>
      </c>
      <c r="N310" s="35">
        <f>M310+K310+I310</f>
        <v>617706.5</v>
      </c>
      <c r="O310" s="45">
        <v>500000</v>
      </c>
      <c r="P310" s="45">
        <v>117707</v>
      </c>
      <c r="Q310" s="21">
        <f>+N310-500000</f>
        <v>117706.5</v>
      </c>
    </row>
    <row r="311" spans="1:18" ht="20.100000000000001" customHeight="1">
      <c r="A311" s="38"/>
      <c r="B311" s="42"/>
      <c r="C311" s="42"/>
      <c r="D311" s="42"/>
      <c r="E311" s="41"/>
      <c r="F311" s="40"/>
      <c r="G311" s="39"/>
      <c r="H311" s="38"/>
      <c r="I311" s="35"/>
      <c r="J311" s="37"/>
      <c r="K311" s="35"/>
      <c r="L311" s="37"/>
      <c r="M311" s="36"/>
      <c r="N311" s="46"/>
      <c r="O311" s="45"/>
      <c r="P311" s="45"/>
    </row>
    <row r="312" spans="1:18" ht="20.100000000000001" customHeight="1">
      <c r="A312" s="38"/>
      <c r="B312" s="42"/>
      <c r="C312" s="42"/>
      <c r="D312" s="42"/>
      <c r="E312" s="41"/>
      <c r="F312" s="40"/>
      <c r="G312" s="39"/>
      <c r="H312" s="38"/>
      <c r="I312" s="35"/>
      <c r="J312" s="37"/>
      <c r="K312" s="35"/>
      <c r="L312" s="36"/>
      <c r="M312" s="37"/>
      <c r="N312" s="46">
        <f>M312+K312+I312</f>
        <v>0</v>
      </c>
      <c r="O312" s="45"/>
      <c r="P312" s="45"/>
    </row>
    <row r="313" spans="1:18" ht="20.100000000000001" customHeight="1">
      <c r="A313" s="38"/>
      <c r="B313" s="42"/>
      <c r="C313" s="42"/>
      <c r="D313" s="42"/>
      <c r="E313" s="41"/>
      <c r="F313" s="40"/>
      <c r="G313" s="39"/>
      <c r="H313" s="38"/>
      <c r="I313" s="35"/>
      <c r="J313" s="37"/>
      <c r="K313" s="35"/>
      <c r="L313" s="36"/>
      <c r="M313" s="36"/>
      <c r="N313" s="35"/>
      <c r="O313" s="45"/>
      <c r="P313" s="45"/>
    </row>
    <row r="314" spans="1:18" s="28" customFormat="1" ht="20.100000000000001" customHeight="1">
      <c r="A314" s="30"/>
      <c r="B314" s="34" t="s">
        <v>12</v>
      </c>
      <c r="C314" s="34"/>
      <c r="D314" s="34"/>
      <c r="E314" s="33"/>
      <c r="F314" s="32"/>
      <c r="G314" s="31"/>
      <c r="H314" s="44">
        <f t="shared" ref="H314:P314" si="30">SUM(H309:H313)</f>
        <v>5</v>
      </c>
      <c r="I314" s="44">
        <f t="shared" si="30"/>
        <v>421819</v>
      </c>
      <c r="J314" s="44">
        <f t="shared" si="30"/>
        <v>14977.5</v>
      </c>
      <c r="K314" s="44">
        <f t="shared" si="30"/>
        <v>74887.5</v>
      </c>
      <c r="L314" s="44">
        <f t="shared" si="30"/>
        <v>0</v>
      </c>
      <c r="M314" s="44">
        <f t="shared" si="30"/>
        <v>121000</v>
      </c>
      <c r="N314" s="44">
        <f t="shared" si="30"/>
        <v>617706.5</v>
      </c>
      <c r="O314" s="44">
        <f t="shared" si="30"/>
        <v>500000</v>
      </c>
      <c r="P314" s="44">
        <f t="shared" si="30"/>
        <v>117707</v>
      </c>
    </row>
    <row r="315" spans="1:18" s="28" customFormat="1" ht="20.100000000000001" hidden="1" customHeight="1">
      <c r="A315" s="30"/>
      <c r="B315" s="34"/>
      <c r="C315" s="34"/>
      <c r="D315" s="34"/>
      <c r="E315" s="33"/>
      <c r="F315" s="32"/>
      <c r="G315" s="31"/>
      <c r="H315" s="44"/>
      <c r="I315" s="44"/>
      <c r="J315" s="44"/>
      <c r="K315" s="35">
        <f>J315*H315</f>
        <v>0</v>
      </c>
      <c r="L315" s="44"/>
      <c r="M315" s="44"/>
      <c r="N315" s="44"/>
      <c r="O315" s="44"/>
      <c r="P315" s="44"/>
    </row>
    <row r="316" spans="1:18" ht="20.100000000000001" hidden="1" customHeight="1">
      <c r="A316" s="38">
        <v>3</v>
      </c>
      <c r="B316" s="42"/>
      <c r="C316" s="42"/>
      <c r="D316" s="42"/>
      <c r="E316" s="41"/>
      <c r="F316" s="40" t="s">
        <v>11</v>
      </c>
      <c r="G316" s="39"/>
      <c r="H316" s="38"/>
      <c r="I316" s="35"/>
      <c r="J316" s="37"/>
      <c r="K316" s="35">
        <f>J316*H316</f>
        <v>0</v>
      </c>
      <c r="L316" s="36"/>
      <c r="M316" s="36"/>
      <c r="N316" s="35">
        <f t="shared" ref="N316:P319" si="31">M316+K316+I316</f>
        <v>0</v>
      </c>
      <c r="O316" s="35">
        <f t="shared" si="31"/>
        <v>0</v>
      </c>
      <c r="P316" s="35">
        <f t="shared" si="31"/>
        <v>0</v>
      </c>
    </row>
    <row r="317" spans="1:18" ht="20.100000000000001" hidden="1" customHeight="1">
      <c r="A317" s="38">
        <v>4</v>
      </c>
      <c r="B317" s="42"/>
      <c r="C317" s="42"/>
      <c r="D317" s="42"/>
      <c r="E317" s="41"/>
      <c r="F317" s="40" t="s">
        <v>11</v>
      </c>
      <c r="G317" s="39"/>
      <c r="H317" s="38"/>
      <c r="I317" s="35"/>
      <c r="J317" s="37"/>
      <c r="K317" s="35">
        <f>J317*H317</f>
        <v>0</v>
      </c>
      <c r="L317" s="36"/>
      <c r="M317" s="36"/>
      <c r="N317" s="35">
        <f t="shared" si="31"/>
        <v>0</v>
      </c>
      <c r="O317" s="35">
        <f t="shared" si="31"/>
        <v>0</v>
      </c>
      <c r="P317" s="35">
        <f t="shared" si="31"/>
        <v>0</v>
      </c>
    </row>
    <row r="318" spans="1:18" ht="20.100000000000001" hidden="1" customHeight="1">
      <c r="A318" s="38"/>
      <c r="B318" s="42"/>
      <c r="C318" s="42"/>
      <c r="D318" s="42"/>
      <c r="E318" s="41"/>
      <c r="F318" s="40" t="s">
        <v>11</v>
      </c>
      <c r="G318" s="39"/>
      <c r="H318" s="38"/>
      <c r="I318" s="35"/>
      <c r="J318" s="37"/>
      <c r="K318" s="35">
        <f>J318*H318</f>
        <v>0</v>
      </c>
      <c r="L318" s="36"/>
      <c r="M318" s="36"/>
      <c r="N318" s="35">
        <f t="shared" si="31"/>
        <v>0</v>
      </c>
      <c r="O318" s="35">
        <f t="shared" si="31"/>
        <v>0</v>
      </c>
      <c r="P318" s="35">
        <f t="shared" si="31"/>
        <v>0</v>
      </c>
    </row>
    <row r="319" spans="1:18" ht="20.100000000000001" hidden="1" customHeight="1">
      <c r="A319" s="38"/>
      <c r="B319" s="42"/>
      <c r="C319" s="42"/>
      <c r="D319" s="42"/>
      <c r="E319" s="41"/>
      <c r="F319" s="40" t="s">
        <v>11</v>
      </c>
      <c r="G319" s="39"/>
      <c r="H319" s="38"/>
      <c r="I319" s="35"/>
      <c r="J319" s="37"/>
      <c r="K319" s="35">
        <f>J319*H319</f>
        <v>0</v>
      </c>
      <c r="L319" s="36"/>
      <c r="M319" s="36"/>
      <c r="N319" s="35">
        <f t="shared" si="31"/>
        <v>0</v>
      </c>
      <c r="O319" s="35">
        <f t="shared" si="31"/>
        <v>0</v>
      </c>
      <c r="P319" s="35">
        <f t="shared" si="31"/>
        <v>0</v>
      </c>
    </row>
    <row r="320" spans="1:18" ht="20.100000000000001" hidden="1" customHeight="1">
      <c r="A320" s="38"/>
      <c r="B320" s="42"/>
      <c r="C320" s="42"/>
      <c r="D320" s="42"/>
      <c r="E320" s="41"/>
      <c r="F320" s="40"/>
      <c r="G320" s="39"/>
      <c r="H320" s="38"/>
      <c r="I320" s="35"/>
      <c r="J320" s="37"/>
      <c r="K320" s="35"/>
      <c r="L320" s="36"/>
      <c r="M320" s="36"/>
      <c r="N320" s="35"/>
      <c r="O320" s="35"/>
      <c r="P320" s="35"/>
    </row>
    <row r="321" spans="1:16" ht="20.100000000000001" hidden="1" customHeight="1">
      <c r="A321" s="38"/>
      <c r="B321" s="42"/>
      <c r="C321" s="42"/>
      <c r="D321" s="42"/>
      <c r="E321" s="41"/>
      <c r="F321" s="40"/>
      <c r="G321" s="39"/>
      <c r="H321" s="38"/>
      <c r="I321" s="35"/>
      <c r="J321" s="37"/>
      <c r="K321" s="35"/>
      <c r="L321" s="36"/>
      <c r="M321" s="36"/>
      <c r="N321" s="35"/>
      <c r="O321" s="35"/>
      <c r="P321" s="35"/>
    </row>
    <row r="322" spans="1:16" s="28" customFormat="1" ht="20.100000000000001" hidden="1" customHeight="1">
      <c r="A322" s="30"/>
      <c r="B322" s="34" t="s">
        <v>10</v>
      </c>
      <c r="C322" s="34"/>
      <c r="D322" s="34"/>
      <c r="E322" s="33"/>
      <c r="F322" s="32"/>
      <c r="G322" s="31"/>
      <c r="H322" s="44">
        <f t="shared" ref="H322:P322" si="32">SUM(H316:H321)</f>
        <v>0</v>
      </c>
      <c r="I322" s="44">
        <f t="shared" si="32"/>
        <v>0</v>
      </c>
      <c r="J322" s="44">
        <f t="shared" si="32"/>
        <v>0</v>
      </c>
      <c r="K322" s="44">
        <f t="shared" si="32"/>
        <v>0</v>
      </c>
      <c r="L322" s="44">
        <f t="shared" si="32"/>
        <v>0</v>
      </c>
      <c r="M322" s="44">
        <f t="shared" si="32"/>
        <v>0</v>
      </c>
      <c r="N322" s="44">
        <f t="shared" si="32"/>
        <v>0</v>
      </c>
      <c r="O322" s="44">
        <f t="shared" si="32"/>
        <v>0</v>
      </c>
      <c r="P322" s="44">
        <f t="shared" si="32"/>
        <v>0</v>
      </c>
    </row>
    <row r="323" spans="1:16" s="28" customFormat="1" ht="20.100000000000001" hidden="1" customHeight="1">
      <c r="A323" s="30"/>
      <c r="B323" s="34"/>
      <c r="C323" s="34"/>
      <c r="D323" s="34"/>
      <c r="E323" s="33"/>
      <c r="F323" s="32"/>
      <c r="G323" s="31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20.100000000000001" hidden="1" customHeight="1">
      <c r="A324" s="38">
        <v>5</v>
      </c>
      <c r="B324" s="42"/>
      <c r="C324" s="42"/>
      <c r="D324" s="42"/>
      <c r="E324" s="41"/>
      <c r="F324" s="40"/>
      <c r="G324" s="43"/>
      <c r="H324" s="38"/>
      <c r="I324" s="35"/>
      <c r="J324" s="37"/>
      <c r="K324" s="35">
        <f>J324*H324</f>
        <v>0</v>
      </c>
      <c r="L324" s="36"/>
      <c r="M324" s="36"/>
      <c r="N324" s="35">
        <f t="shared" ref="N324:P325" si="33">M324+K324+I324</f>
        <v>0</v>
      </c>
      <c r="O324" s="35">
        <f t="shared" si="33"/>
        <v>0</v>
      </c>
      <c r="P324" s="35">
        <f t="shared" si="33"/>
        <v>0</v>
      </c>
    </row>
    <row r="325" spans="1:16" ht="20.100000000000001" hidden="1" customHeight="1">
      <c r="A325" s="38">
        <v>6</v>
      </c>
      <c r="B325" s="42"/>
      <c r="C325" s="42"/>
      <c r="D325" s="42"/>
      <c r="E325" s="41"/>
      <c r="F325" s="40"/>
      <c r="G325" s="39"/>
      <c r="H325" s="38"/>
      <c r="I325" s="35"/>
      <c r="J325" s="37"/>
      <c r="K325" s="35">
        <f>J325*H325</f>
        <v>0</v>
      </c>
      <c r="L325" s="36"/>
      <c r="M325" s="36"/>
      <c r="N325" s="35">
        <f t="shared" si="33"/>
        <v>0</v>
      </c>
      <c r="O325" s="35">
        <f t="shared" si="33"/>
        <v>0</v>
      </c>
      <c r="P325" s="35">
        <f t="shared" si="33"/>
        <v>0</v>
      </c>
    </row>
    <row r="326" spans="1:16" ht="20.100000000000001" hidden="1" customHeight="1">
      <c r="A326" s="38"/>
      <c r="B326" s="42"/>
      <c r="C326" s="42"/>
      <c r="D326" s="42"/>
      <c r="E326" s="41"/>
      <c r="F326" s="40"/>
      <c r="G326" s="39"/>
      <c r="H326" s="38"/>
      <c r="I326" s="35"/>
      <c r="J326" s="37"/>
      <c r="K326" s="35"/>
      <c r="L326" s="36"/>
      <c r="M326" s="36"/>
      <c r="N326" s="35"/>
      <c r="O326" s="35"/>
      <c r="P326" s="35"/>
    </row>
    <row r="327" spans="1:16" s="28" customFormat="1" ht="20.100000000000001" hidden="1" customHeight="1">
      <c r="A327" s="34"/>
      <c r="B327" s="34" t="s">
        <v>9</v>
      </c>
      <c r="C327" s="34"/>
      <c r="D327" s="34"/>
      <c r="E327" s="33"/>
      <c r="F327" s="32"/>
      <c r="G327" s="31"/>
      <c r="H327" s="30">
        <f t="shared" ref="H327:P327" si="34">SUM(H324:H325)</f>
        <v>0</v>
      </c>
      <c r="I327" s="30">
        <f t="shared" si="34"/>
        <v>0</v>
      </c>
      <c r="J327" s="30">
        <f t="shared" si="34"/>
        <v>0</v>
      </c>
      <c r="K327" s="30">
        <f t="shared" si="34"/>
        <v>0</v>
      </c>
      <c r="L327" s="30">
        <f t="shared" si="34"/>
        <v>0</v>
      </c>
      <c r="M327" s="30">
        <f t="shared" si="34"/>
        <v>0</v>
      </c>
      <c r="N327" s="30">
        <f t="shared" si="34"/>
        <v>0</v>
      </c>
      <c r="O327" s="30">
        <f t="shared" si="34"/>
        <v>0</v>
      </c>
      <c r="P327" s="30">
        <f t="shared" si="34"/>
        <v>0</v>
      </c>
    </row>
    <row r="328" spans="1:16" s="28" customFormat="1" ht="20.100000000000001" hidden="1" customHeight="1">
      <c r="A328" s="34"/>
      <c r="B328" s="34"/>
      <c r="C328" s="34"/>
      <c r="D328" s="34"/>
      <c r="E328" s="33"/>
      <c r="F328" s="32"/>
      <c r="G328" s="31"/>
      <c r="H328" s="30"/>
      <c r="I328" s="30"/>
      <c r="J328" s="30"/>
      <c r="K328" s="30"/>
      <c r="L328" s="30"/>
      <c r="M328" s="30"/>
      <c r="N328" s="30"/>
      <c r="O328" s="30"/>
      <c r="P328" s="30"/>
    </row>
    <row r="329" spans="1:16" ht="20.100000000000001" customHeight="1">
      <c r="A329" s="27"/>
      <c r="B329" s="27" t="s">
        <v>8</v>
      </c>
      <c r="C329" s="27"/>
      <c r="D329" s="27"/>
      <c r="E329" s="27"/>
      <c r="F329" s="26"/>
      <c r="G329" s="25"/>
      <c r="H329" s="24">
        <f t="shared" ref="H329:P329" si="35">H327+H322+H314</f>
        <v>5</v>
      </c>
      <c r="I329" s="23">
        <f t="shared" si="35"/>
        <v>421819</v>
      </c>
      <c r="J329" s="23">
        <f t="shared" si="35"/>
        <v>14977.5</v>
      </c>
      <c r="K329" s="23">
        <f t="shared" si="35"/>
        <v>74887.5</v>
      </c>
      <c r="L329" s="23">
        <f t="shared" si="35"/>
        <v>0</v>
      </c>
      <c r="M329" s="23">
        <f t="shared" si="35"/>
        <v>121000</v>
      </c>
      <c r="N329" s="23">
        <f t="shared" si="35"/>
        <v>617706.5</v>
      </c>
      <c r="O329" s="23">
        <f t="shared" si="35"/>
        <v>500000</v>
      </c>
      <c r="P329" s="23">
        <f t="shared" si="35"/>
        <v>117707</v>
      </c>
    </row>
    <row r="330" spans="1:16" ht="18" customHeight="1">
      <c r="N330" s="21"/>
    </row>
    <row r="331" spans="1:16" ht="18" customHeight="1">
      <c r="E331" s="3" t="s">
        <v>7</v>
      </c>
      <c r="N331" s="21"/>
    </row>
    <row r="332" spans="1:16" ht="18" customHeight="1">
      <c r="N332" s="21"/>
    </row>
    <row r="333" spans="1:16" ht="18" customHeight="1">
      <c r="E333" s="20"/>
      <c r="F333" s="19" t="s">
        <v>6</v>
      </c>
      <c r="G333" s="18" t="s">
        <v>5</v>
      </c>
      <c r="H333" s="82" t="s">
        <v>4</v>
      </c>
      <c r="I333" s="83"/>
      <c r="J333" s="11"/>
      <c r="K333" s="11"/>
      <c r="L333" s="11"/>
      <c r="M333" s="11"/>
      <c r="N333" s="5"/>
    </row>
    <row r="334" spans="1:16" ht="18" customHeight="1">
      <c r="E334" s="17"/>
      <c r="F334" s="16"/>
      <c r="G334" s="15"/>
      <c r="H334" s="15"/>
      <c r="I334" s="14"/>
      <c r="J334" s="11"/>
      <c r="K334" s="11"/>
      <c r="L334" s="11"/>
      <c r="M334" s="11"/>
      <c r="N334" s="5"/>
    </row>
    <row r="335" spans="1:16" ht="20.100000000000001" customHeight="1">
      <c r="E335" s="13" t="s">
        <v>3</v>
      </c>
      <c r="F335" s="12"/>
      <c r="G335" s="12"/>
      <c r="H335" s="84">
        <f>N329</f>
        <v>617706.5</v>
      </c>
      <c r="I335" s="85"/>
      <c r="J335" s="11"/>
      <c r="K335" s="11"/>
      <c r="L335" s="11"/>
      <c r="M335" s="11"/>
      <c r="N335" s="11"/>
    </row>
    <row r="336" spans="1:16" ht="20.100000000000001" customHeight="1">
      <c r="E336" s="10" t="s">
        <v>2</v>
      </c>
      <c r="F336" s="9"/>
      <c r="G336" s="8"/>
      <c r="H336" s="86">
        <f>SUM(H335)</f>
        <v>617706.5</v>
      </c>
      <c r="I336" s="87"/>
      <c r="J336" s="4"/>
      <c r="K336" s="4"/>
      <c r="L336" s="4"/>
      <c r="M336" s="4"/>
      <c r="N336" s="7"/>
    </row>
    <row r="337" spans="5:14" ht="18" customHeight="1">
      <c r="E337" s="4"/>
      <c r="F337" s="6"/>
      <c r="G337" s="5"/>
      <c r="H337" s="4"/>
      <c r="I337" s="4"/>
      <c r="J337" s="4"/>
      <c r="K337" s="4"/>
      <c r="L337" s="4"/>
      <c r="M337" s="4"/>
      <c r="N337" s="4"/>
    </row>
    <row r="338" spans="5:14" ht="18" customHeight="1">
      <c r="E338" s="3" t="s">
        <v>1</v>
      </c>
      <c r="F338" s="3"/>
      <c r="G338" s="3"/>
      <c r="H338" s="3" t="s">
        <v>0</v>
      </c>
      <c r="I338" s="3"/>
      <c r="J338" s="3"/>
      <c r="K338" s="3"/>
      <c r="L338" s="3"/>
      <c r="M338" s="3"/>
      <c r="N338" s="2"/>
    </row>
    <row r="356" spans="1:18" ht="15" customHeight="1">
      <c r="B356" s="77" t="s">
        <v>60</v>
      </c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1:18" ht="15" customHeight="1">
      <c r="B357" s="77" t="s">
        <v>29</v>
      </c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1:18" ht="15" customHeight="1"/>
    <row r="359" spans="1:18" ht="15" customHeight="1">
      <c r="A359" s="63"/>
      <c r="B359" s="62"/>
      <c r="C359" s="62"/>
      <c r="D359" s="62"/>
      <c r="E359" s="60"/>
      <c r="F359" s="60"/>
      <c r="G359" s="61"/>
      <c r="H359" s="61"/>
      <c r="I359" s="60"/>
      <c r="J359" s="79" t="s">
        <v>27</v>
      </c>
      <c r="K359" s="80"/>
      <c r="L359" s="81" t="s">
        <v>26</v>
      </c>
      <c r="M359" s="80"/>
      <c r="N359" s="59"/>
      <c r="O359" s="88" t="s">
        <v>59</v>
      </c>
      <c r="P359" s="88" t="s">
        <v>42</v>
      </c>
    </row>
    <row r="360" spans="1:18" ht="15" customHeight="1">
      <c r="A360" s="58"/>
      <c r="B360" s="5"/>
      <c r="C360" s="5"/>
      <c r="D360" s="5"/>
      <c r="E360" s="55" t="s">
        <v>28</v>
      </c>
      <c r="F360" s="55" t="s">
        <v>23</v>
      </c>
      <c r="G360" s="57" t="s">
        <v>22</v>
      </c>
      <c r="H360" s="57" t="s">
        <v>21</v>
      </c>
      <c r="I360" s="55" t="s">
        <v>20</v>
      </c>
      <c r="J360" s="56"/>
      <c r="K360" s="56"/>
      <c r="L360" s="56"/>
      <c r="M360" s="56"/>
      <c r="N360" s="55" t="s">
        <v>19</v>
      </c>
      <c r="O360" s="89"/>
      <c r="P360" s="89"/>
    </row>
    <row r="361" spans="1:18" ht="15" customHeight="1">
      <c r="A361" s="16"/>
      <c r="B361" s="54"/>
      <c r="C361" s="54"/>
      <c r="D361" s="54"/>
      <c r="E361" s="51" t="s">
        <v>18</v>
      </c>
      <c r="F361" s="51"/>
      <c r="G361" s="53"/>
      <c r="H361" s="53"/>
      <c r="I361" s="51"/>
      <c r="J361" s="52"/>
      <c r="K361" s="52" t="s">
        <v>4</v>
      </c>
      <c r="L361" s="52"/>
      <c r="M361" s="52" t="s">
        <v>4</v>
      </c>
      <c r="N361" s="51" t="s">
        <v>17</v>
      </c>
      <c r="O361" s="90"/>
      <c r="P361" s="90"/>
    </row>
    <row r="362" spans="1:18" ht="20.100000000000001" customHeight="1">
      <c r="A362" s="38"/>
      <c r="B362" s="42"/>
      <c r="C362" s="42"/>
      <c r="D362" s="42"/>
      <c r="E362" s="41"/>
      <c r="F362" s="40"/>
      <c r="G362" s="39"/>
      <c r="H362" s="38"/>
      <c r="I362" s="35"/>
      <c r="J362" s="37"/>
      <c r="K362" s="35">
        <f>J362*H362</f>
        <v>0</v>
      </c>
      <c r="L362" s="37"/>
      <c r="M362" s="37"/>
      <c r="N362" s="46">
        <f>M362+K362+I362</f>
        <v>0</v>
      </c>
      <c r="O362" s="45"/>
      <c r="P362" s="45"/>
      <c r="R362">
        <f>3907.2*3</f>
        <v>11721.599999999999</v>
      </c>
    </row>
    <row r="363" spans="1:18" ht="20.100000000000001" customHeight="1">
      <c r="A363" s="38"/>
      <c r="B363" s="42" t="s">
        <v>57</v>
      </c>
      <c r="C363" s="42"/>
      <c r="D363" s="42"/>
      <c r="E363" s="41" t="s">
        <v>56</v>
      </c>
      <c r="F363" s="40" t="s">
        <v>14</v>
      </c>
      <c r="G363" s="39" t="s">
        <v>58</v>
      </c>
      <c r="H363" s="38">
        <v>14</v>
      </c>
      <c r="I363" s="35">
        <f>136711+327816+1500+1500</f>
        <v>467527</v>
      </c>
      <c r="J363" s="37">
        <f>149775*10/100</f>
        <v>14977.5</v>
      </c>
      <c r="K363" s="35">
        <f>J363*H363</f>
        <v>209685</v>
      </c>
      <c r="L363" s="37"/>
      <c r="M363" s="36">
        <f>100000+140000</f>
        <v>240000</v>
      </c>
      <c r="N363" s="46">
        <f>M363+K363+I363</f>
        <v>917212</v>
      </c>
      <c r="O363" s="45">
        <v>500000</v>
      </c>
      <c r="P363" s="48">
        <f>+N363-O363</f>
        <v>417212</v>
      </c>
    </row>
    <row r="364" spans="1:18" ht="20.100000000000001" customHeight="1">
      <c r="A364" s="38"/>
      <c r="B364" s="42"/>
      <c r="C364" s="42"/>
      <c r="D364" s="42"/>
      <c r="E364" s="41"/>
      <c r="F364" s="40"/>
      <c r="G364" s="39"/>
      <c r="H364" s="38"/>
      <c r="I364" s="35"/>
      <c r="J364" s="37"/>
      <c r="K364" s="35"/>
      <c r="L364" s="36"/>
      <c r="M364" s="37"/>
      <c r="N364" s="46">
        <f>M364+K364+I364</f>
        <v>0</v>
      </c>
      <c r="O364" s="45"/>
      <c r="P364" s="45"/>
    </row>
    <row r="365" spans="1:18" ht="20.100000000000001" customHeight="1">
      <c r="A365" s="38"/>
      <c r="B365" s="42"/>
      <c r="C365" s="42"/>
      <c r="D365" s="42"/>
      <c r="E365" s="41"/>
      <c r="F365" s="40"/>
      <c r="G365" s="39"/>
      <c r="H365" s="38"/>
      <c r="I365" s="35"/>
      <c r="J365" s="37"/>
      <c r="K365" s="35"/>
      <c r="L365" s="36"/>
      <c r="M365" s="36"/>
      <c r="N365" s="35"/>
      <c r="O365" s="45"/>
      <c r="P365" s="45"/>
    </row>
    <row r="366" spans="1:18" s="28" customFormat="1" ht="20.100000000000001" customHeight="1">
      <c r="A366" s="30"/>
      <c r="B366" s="34" t="s">
        <v>12</v>
      </c>
      <c r="C366" s="34"/>
      <c r="D366" s="34"/>
      <c r="E366" s="33"/>
      <c r="F366" s="32"/>
      <c r="G366" s="31"/>
      <c r="H366" s="44">
        <f t="shared" ref="H366:P366" si="36">SUM(H362:H365)</f>
        <v>14</v>
      </c>
      <c r="I366" s="44">
        <f t="shared" si="36"/>
        <v>467527</v>
      </c>
      <c r="J366" s="44">
        <f t="shared" si="36"/>
        <v>14977.5</v>
      </c>
      <c r="K366" s="44">
        <f t="shared" si="36"/>
        <v>209685</v>
      </c>
      <c r="L366" s="44">
        <f t="shared" si="36"/>
        <v>0</v>
      </c>
      <c r="M366" s="44">
        <f t="shared" si="36"/>
        <v>240000</v>
      </c>
      <c r="N366" s="44">
        <f t="shared" si="36"/>
        <v>917212</v>
      </c>
      <c r="O366" s="44">
        <f t="shared" si="36"/>
        <v>500000</v>
      </c>
      <c r="P366" s="44">
        <f t="shared" si="36"/>
        <v>417212</v>
      </c>
    </row>
    <row r="367" spans="1:18" s="28" customFormat="1" ht="20.100000000000001" hidden="1" customHeight="1">
      <c r="A367" s="30"/>
      <c r="B367" s="34"/>
      <c r="C367" s="34"/>
      <c r="D367" s="34"/>
      <c r="E367" s="33"/>
      <c r="F367" s="32"/>
      <c r="G367" s="31"/>
      <c r="H367" s="44"/>
      <c r="I367" s="44"/>
      <c r="J367" s="44"/>
      <c r="K367" s="35">
        <f>J367*H367</f>
        <v>0</v>
      </c>
      <c r="L367" s="44"/>
      <c r="M367" s="44"/>
      <c r="N367" s="44"/>
      <c r="O367" s="44"/>
      <c r="P367" s="44"/>
    </row>
    <row r="368" spans="1:18" ht="20.100000000000001" hidden="1" customHeight="1">
      <c r="A368" s="38">
        <v>3</v>
      </c>
      <c r="B368" s="42"/>
      <c r="C368" s="42"/>
      <c r="D368" s="42"/>
      <c r="E368" s="41"/>
      <c r="F368" s="40" t="s">
        <v>11</v>
      </c>
      <c r="G368" s="39"/>
      <c r="H368" s="38"/>
      <c r="I368" s="35"/>
      <c r="J368" s="37"/>
      <c r="K368" s="35">
        <f>J368*H368</f>
        <v>0</v>
      </c>
      <c r="L368" s="36"/>
      <c r="M368" s="36"/>
      <c r="N368" s="35">
        <f t="shared" ref="N368:P371" si="37">M368+K368+I368</f>
        <v>0</v>
      </c>
      <c r="O368" s="35">
        <f t="shared" si="37"/>
        <v>0</v>
      </c>
      <c r="P368" s="35">
        <f t="shared" si="37"/>
        <v>0</v>
      </c>
    </row>
    <row r="369" spans="1:16" ht="20.100000000000001" hidden="1" customHeight="1">
      <c r="A369" s="38">
        <v>4</v>
      </c>
      <c r="B369" s="42"/>
      <c r="C369" s="42"/>
      <c r="D369" s="42"/>
      <c r="E369" s="41"/>
      <c r="F369" s="40" t="s">
        <v>11</v>
      </c>
      <c r="G369" s="39"/>
      <c r="H369" s="38"/>
      <c r="I369" s="35"/>
      <c r="J369" s="37"/>
      <c r="K369" s="35">
        <f>J369*H369</f>
        <v>0</v>
      </c>
      <c r="L369" s="36"/>
      <c r="M369" s="36"/>
      <c r="N369" s="35">
        <f t="shared" si="37"/>
        <v>0</v>
      </c>
      <c r="O369" s="35">
        <f t="shared" si="37"/>
        <v>0</v>
      </c>
      <c r="P369" s="35">
        <f t="shared" si="37"/>
        <v>0</v>
      </c>
    </row>
    <row r="370" spans="1:16" ht="20.100000000000001" hidden="1" customHeight="1">
      <c r="A370" s="38"/>
      <c r="B370" s="42"/>
      <c r="C370" s="42"/>
      <c r="D370" s="42"/>
      <c r="E370" s="41"/>
      <c r="F370" s="40" t="s">
        <v>11</v>
      </c>
      <c r="G370" s="39"/>
      <c r="H370" s="38"/>
      <c r="I370" s="35"/>
      <c r="J370" s="37"/>
      <c r="K370" s="35">
        <f>J370*H370</f>
        <v>0</v>
      </c>
      <c r="L370" s="36"/>
      <c r="M370" s="36"/>
      <c r="N370" s="35">
        <f t="shared" si="37"/>
        <v>0</v>
      </c>
      <c r="O370" s="35">
        <f t="shared" si="37"/>
        <v>0</v>
      </c>
      <c r="P370" s="35">
        <f t="shared" si="37"/>
        <v>0</v>
      </c>
    </row>
    <row r="371" spans="1:16" ht="20.100000000000001" hidden="1" customHeight="1">
      <c r="A371" s="38"/>
      <c r="B371" s="42"/>
      <c r="C371" s="42"/>
      <c r="D371" s="42"/>
      <c r="E371" s="41"/>
      <c r="F371" s="40" t="s">
        <v>11</v>
      </c>
      <c r="G371" s="39"/>
      <c r="H371" s="38"/>
      <c r="I371" s="35"/>
      <c r="J371" s="37"/>
      <c r="K371" s="35">
        <f>J371*H371</f>
        <v>0</v>
      </c>
      <c r="L371" s="36"/>
      <c r="M371" s="36"/>
      <c r="N371" s="35">
        <f t="shared" si="37"/>
        <v>0</v>
      </c>
      <c r="O371" s="35">
        <f t="shared" si="37"/>
        <v>0</v>
      </c>
      <c r="P371" s="35">
        <f t="shared" si="37"/>
        <v>0</v>
      </c>
    </row>
    <row r="372" spans="1:16" ht="20.100000000000001" hidden="1" customHeight="1">
      <c r="A372" s="38"/>
      <c r="B372" s="42"/>
      <c r="C372" s="42"/>
      <c r="D372" s="42"/>
      <c r="E372" s="41"/>
      <c r="F372" s="40"/>
      <c r="G372" s="39"/>
      <c r="H372" s="38"/>
      <c r="I372" s="35"/>
      <c r="J372" s="37"/>
      <c r="K372" s="35"/>
      <c r="L372" s="36"/>
      <c r="M372" s="36"/>
      <c r="N372" s="35"/>
      <c r="O372" s="35"/>
      <c r="P372" s="35"/>
    </row>
    <row r="373" spans="1:16" ht="20.100000000000001" hidden="1" customHeight="1">
      <c r="A373" s="38"/>
      <c r="B373" s="42"/>
      <c r="C373" s="42"/>
      <c r="D373" s="42"/>
      <c r="E373" s="41"/>
      <c r="F373" s="40"/>
      <c r="G373" s="39"/>
      <c r="H373" s="38"/>
      <c r="I373" s="35"/>
      <c r="J373" s="37"/>
      <c r="K373" s="35"/>
      <c r="L373" s="36"/>
      <c r="M373" s="36"/>
      <c r="N373" s="35"/>
      <c r="O373" s="35"/>
      <c r="P373" s="35"/>
    </row>
    <row r="374" spans="1:16" s="28" customFormat="1" ht="20.100000000000001" hidden="1" customHeight="1">
      <c r="A374" s="30"/>
      <c r="B374" s="34" t="s">
        <v>10</v>
      </c>
      <c r="C374" s="34"/>
      <c r="D374" s="34"/>
      <c r="E374" s="33"/>
      <c r="F374" s="32"/>
      <c r="G374" s="31"/>
      <c r="H374" s="44">
        <f t="shared" ref="H374:P374" si="38">SUM(H368:H373)</f>
        <v>0</v>
      </c>
      <c r="I374" s="44">
        <f t="shared" si="38"/>
        <v>0</v>
      </c>
      <c r="J374" s="44">
        <f t="shared" si="38"/>
        <v>0</v>
      </c>
      <c r="K374" s="44">
        <f t="shared" si="38"/>
        <v>0</v>
      </c>
      <c r="L374" s="44">
        <f t="shared" si="38"/>
        <v>0</v>
      </c>
      <c r="M374" s="44">
        <f t="shared" si="38"/>
        <v>0</v>
      </c>
      <c r="N374" s="44">
        <f t="shared" si="38"/>
        <v>0</v>
      </c>
      <c r="O374" s="44">
        <f t="shared" si="38"/>
        <v>0</v>
      </c>
      <c r="P374" s="44">
        <f t="shared" si="38"/>
        <v>0</v>
      </c>
    </row>
    <row r="375" spans="1:16" s="28" customFormat="1" ht="20.100000000000001" hidden="1" customHeight="1">
      <c r="A375" s="30"/>
      <c r="B375" s="34"/>
      <c r="C375" s="34"/>
      <c r="D375" s="34"/>
      <c r="E375" s="33"/>
      <c r="F375" s="32"/>
      <c r="G375" s="31"/>
      <c r="H375" s="44"/>
      <c r="I375" s="44"/>
      <c r="J375" s="44"/>
      <c r="K375" s="44"/>
      <c r="L375" s="44"/>
      <c r="M375" s="44"/>
      <c r="N375" s="44"/>
      <c r="O375" s="44"/>
      <c r="P375" s="44"/>
    </row>
    <row r="376" spans="1:16" ht="20.100000000000001" hidden="1" customHeight="1">
      <c r="A376" s="38">
        <v>5</v>
      </c>
      <c r="B376" s="42"/>
      <c r="C376" s="42"/>
      <c r="D376" s="42"/>
      <c r="E376" s="41"/>
      <c r="F376" s="40"/>
      <c r="G376" s="43"/>
      <c r="H376" s="38"/>
      <c r="I376" s="35"/>
      <c r="J376" s="37"/>
      <c r="K376" s="35">
        <f>J376*H376</f>
        <v>0</v>
      </c>
      <c r="L376" s="36"/>
      <c r="M376" s="36"/>
      <c r="N376" s="35">
        <f t="shared" ref="N376:P377" si="39">M376+K376+I376</f>
        <v>0</v>
      </c>
      <c r="O376" s="35">
        <f t="shared" si="39"/>
        <v>0</v>
      </c>
      <c r="P376" s="35">
        <f t="shared" si="39"/>
        <v>0</v>
      </c>
    </row>
    <row r="377" spans="1:16" ht="20.100000000000001" hidden="1" customHeight="1">
      <c r="A377" s="38">
        <v>6</v>
      </c>
      <c r="B377" s="42"/>
      <c r="C377" s="42"/>
      <c r="D377" s="42"/>
      <c r="E377" s="41"/>
      <c r="F377" s="40"/>
      <c r="G377" s="39"/>
      <c r="H377" s="38"/>
      <c r="I377" s="35"/>
      <c r="J377" s="37"/>
      <c r="K377" s="35">
        <f>J377*H377</f>
        <v>0</v>
      </c>
      <c r="L377" s="36"/>
      <c r="M377" s="36"/>
      <c r="N377" s="35">
        <f t="shared" si="39"/>
        <v>0</v>
      </c>
      <c r="O377" s="35">
        <f t="shared" si="39"/>
        <v>0</v>
      </c>
      <c r="P377" s="35">
        <f t="shared" si="39"/>
        <v>0</v>
      </c>
    </row>
    <row r="378" spans="1:16" ht="20.100000000000001" hidden="1" customHeight="1">
      <c r="A378" s="38"/>
      <c r="B378" s="42"/>
      <c r="C378" s="42"/>
      <c r="D378" s="42"/>
      <c r="E378" s="41"/>
      <c r="F378" s="40"/>
      <c r="G378" s="39"/>
      <c r="H378" s="38"/>
      <c r="I378" s="35"/>
      <c r="J378" s="37"/>
      <c r="K378" s="35"/>
      <c r="L378" s="36"/>
      <c r="M378" s="36"/>
      <c r="N378" s="35"/>
      <c r="O378" s="35"/>
      <c r="P378" s="35"/>
    </row>
    <row r="379" spans="1:16" s="28" customFormat="1" ht="20.100000000000001" hidden="1" customHeight="1">
      <c r="A379" s="34"/>
      <c r="B379" s="34" t="s">
        <v>9</v>
      </c>
      <c r="C379" s="34"/>
      <c r="D379" s="34"/>
      <c r="E379" s="33"/>
      <c r="F379" s="32"/>
      <c r="G379" s="31"/>
      <c r="H379" s="30">
        <f t="shared" ref="H379:P379" si="40">SUM(H376:H377)</f>
        <v>0</v>
      </c>
      <c r="I379" s="30">
        <f t="shared" si="40"/>
        <v>0</v>
      </c>
      <c r="J379" s="30">
        <f t="shared" si="40"/>
        <v>0</v>
      </c>
      <c r="K379" s="30">
        <f t="shared" si="40"/>
        <v>0</v>
      </c>
      <c r="L379" s="30">
        <f t="shared" si="40"/>
        <v>0</v>
      </c>
      <c r="M379" s="30">
        <f t="shared" si="40"/>
        <v>0</v>
      </c>
      <c r="N379" s="30">
        <f t="shared" si="40"/>
        <v>0</v>
      </c>
      <c r="O379" s="30">
        <f t="shared" si="40"/>
        <v>0</v>
      </c>
      <c r="P379" s="30">
        <f t="shared" si="40"/>
        <v>0</v>
      </c>
    </row>
    <row r="380" spans="1:16" s="28" customFormat="1" ht="20.100000000000001" hidden="1" customHeight="1">
      <c r="A380" s="34"/>
      <c r="B380" s="34"/>
      <c r="C380" s="34"/>
      <c r="D380" s="34"/>
      <c r="E380" s="33"/>
      <c r="F380" s="32"/>
      <c r="G380" s="31"/>
      <c r="H380" s="30"/>
      <c r="I380" s="30"/>
      <c r="J380" s="30"/>
      <c r="K380" s="30"/>
      <c r="L380" s="30"/>
      <c r="M380" s="30"/>
      <c r="N380" s="30"/>
      <c r="O380" s="30"/>
      <c r="P380" s="30"/>
    </row>
    <row r="381" spans="1:16" ht="20.100000000000001" customHeight="1">
      <c r="A381" s="27"/>
      <c r="B381" s="27" t="s">
        <v>8</v>
      </c>
      <c r="C381" s="27"/>
      <c r="D381" s="27"/>
      <c r="E381" s="27"/>
      <c r="F381" s="26"/>
      <c r="G381" s="25"/>
      <c r="H381" s="24">
        <f t="shared" ref="H381:P381" si="41">H379+H374+H366</f>
        <v>14</v>
      </c>
      <c r="I381" s="23">
        <f t="shared" si="41"/>
        <v>467527</v>
      </c>
      <c r="J381" s="23">
        <f t="shared" si="41"/>
        <v>14977.5</v>
      </c>
      <c r="K381" s="23">
        <f t="shared" si="41"/>
        <v>209685</v>
      </c>
      <c r="L381" s="23">
        <f t="shared" si="41"/>
        <v>0</v>
      </c>
      <c r="M381" s="23">
        <f t="shared" si="41"/>
        <v>240000</v>
      </c>
      <c r="N381" s="23">
        <f t="shared" si="41"/>
        <v>917212</v>
      </c>
      <c r="O381" s="23">
        <f t="shared" si="41"/>
        <v>500000</v>
      </c>
      <c r="P381" s="23">
        <f t="shared" si="41"/>
        <v>417212</v>
      </c>
    </row>
    <row r="382" spans="1:16" ht="18" customHeight="1">
      <c r="N382" s="21"/>
    </row>
    <row r="383" spans="1:16" ht="18" customHeight="1">
      <c r="E383" s="3" t="s">
        <v>7</v>
      </c>
      <c r="N383" s="21"/>
    </row>
    <row r="384" spans="1:16" ht="18" customHeight="1">
      <c r="N384" s="21"/>
    </row>
    <row r="385" spans="5:14" ht="18" customHeight="1">
      <c r="E385" s="20"/>
      <c r="F385" s="19" t="s">
        <v>6</v>
      </c>
      <c r="G385" s="18" t="s">
        <v>5</v>
      </c>
      <c r="H385" s="82" t="s">
        <v>4</v>
      </c>
      <c r="I385" s="83"/>
      <c r="J385" s="11"/>
      <c r="K385" s="11"/>
      <c r="L385" s="11"/>
      <c r="M385" s="11"/>
      <c r="N385" s="5"/>
    </row>
    <row r="386" spans="5:14" ht="18" customHeight="1">
      <c r="E386" s="17"/>
      <c r="F386" s="16"/>
      <c r="G386" s="15"/>
      <c r="H386" s="15"/>
      <c r="I386" s="14"/>
      <c r="J386" s="11"/>
      <c r="K386" s="11"/>
      <c r="L386" s="11"/>
      <c r="M386" s="11"/>
      <c r="N386" s="5"/>
    </row>
    <row r="387" spans="5:14" ht="20.100000000000001" customHeight="1">
      <c r="E387" s="13" t="s">
        <v>3</v>
      </c>
      <c r="F387" s="12"/>
      <c r="G387" s="12"/>
      <c r="H387" s="84">
        <f>N381</f>
        <v>917212</v>
      </c>
      <c r="I387" s="85"/>
      <c r="J387" s="11"/>
      <c r="K387" s="11"/>
      <c r="L387" s="11"/>
      <c r="M387" s="11"/>
      <c r="N387" s="11"/>
    </row>
    <row r="388" spans="5:14" ht="20.100000000000001" customHeight="1">
      <c r="E388" s="10" t="s">
        <v>2</v>
      </c>
      <c r="F388" s="9"/>
      <c r="G388" s="8"/>
      <c r="H388" s="86">
        <f>SUM(H387)</f>
        <v>917212</v>
      </c>
      <c r="I388" s="87"/>
      <c r="J388" s="4"/>
      <c r="K388" s="4"/>
      <c r="L388" s="4"/>
      <c r="M388" s="4"/>
      <c r="N388" s="7"/>
    </row>
    <row r="389" spans="5:14" ht="18" customHeight="1">
      <c r="E389" s="4"/>
      <c r="F389" s="6"/>
      <c r="G389" s="5"/>
      <c r="H389" s="4"/>
      <c r="I389" s="4"/>
      <c r="J389" s="4"/>
      <c r="K389" s="4"/>
      <c r="L389" s="4"/>
      <c r="M389" s="4"/>
      <c r="N389" s="4"/>
    </row>
    <row r="390" spans="5:14" ht="18" customHeight="1">
      <c r="E390" s="3" t="s">
        <v>1</v>
      </c>
      <c r="F390" s="3"/>
      <c r="G390" s="3"/>
      <c r="H390" s="3" t="s">
        <v>0</v>
      </c>
      <c r="I390" s="3"/>
      <c r="J390" s="3"/>
      <c r="K390" s="3"/>
      <c r="L390" s="3"/>
      <c r="M390" s="3"/>
      <c r="N390" s="2"/>
    </row>
    <row r="409" spans="1:20" ht="15" customHeight="1">
      <c r="B409" s="77" t="s">
        <v>51</v>
      </c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1:20" ht="15" customHeight="1">
      <c r="B410" s="77" t="s">
        <v>29</v>
      </c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1:20" ht="15" customHeight="1"/>
    <row r="412" spans="1:20" ht="15" customHeight="1">
      <c r="A412" s="63"/>
      <c r="B412" s="62"/>
      <c r="C412" s="62"/>
      <c r="D412" s="62"/>
      <c r="E412" s="60"/>
      <c r="F412" s="60"/>
      <c r="G412" s="61"/>
      <c r="H412" s="61"/>
      <c r="I412" s="60"/>
      <c r="J412" s="79" t="s">
        <v>27</v>
      </c>
      <c r="K412" s="80"/>
      <c r="L412" s="81" t="s">
        <v>26</v>
      </c>
      <c r="M412" s="80"/>
      <c r="N412" s="59"/>
      <c r="O412" s="88" t="s">
        <v>54</v>
      </c>
      <c r="P412" s="88" t="s">
        <v>42</v>
      </c>
    </row>
    <row r="413" spans="1:20" ht="15" customHeight="1">
      <c r="A413" s="58"/>
      <c r="B413" s="5"/>
      <c r="C413" s="5"/>
      <c r="D413" s="5"/>
      <c r="E413" s="55" t="s">
        <v>28</v>
      </c>
      <c r="F413" s="55" t="s">
        <v>23</v>
      </c>
      <c r="G413" s="57" t="s">
        <v>22</v>
      </c>
      <c r="H413" s="57" t="s">
        <v>21</v>
      </c>
      <c r="I413" s="55" t="s">
        <v>20</v>
      </c>
      <c r="J413" s="56"/>
      <c r="K413" s="56"/>
      <c r="L413" s="56"/>
      <c r="M413" s="56"/>
      <c r="N413" s="55" t="s">
        <v>19</v>
      </c>
      <c r="O413" s="89"/>
      <c r="P413" s="89"/>
    </row>
    <row r="414" spans="1:20" ht="15" customHeight="1">
      <c r="A414" s="16"/>
      <c r="B414" s="54"/>
      <c r="C414" s="54"/>
      <c r="D414" s="54"/>
      <c r="E414" s="51" t="s">
        <v>18</v>
      </c>
      <c r="F414" s="51"/>
      <c r="G414" s="53"/>
      <c r="H414" s="53"/>
      <c r="I414" s="51"/>
      <c r="J414" s="52"/>
      <c r="K414" s="52" t="s">
        <v>4</v>
      </c>
      <c r="L414" s="52"/>
      <c r="M414" s="52" t="s">
        <v>4</v>
      </c>
      <c r="N414" s="51" t="s">
        <v>17</v>
      </c>
      <c r="O414" s="90"/>
      <c r="P414" s="90"/>
    </row>
    <row r="415" spans="1:20" ht="20.100000000000001" customHeight="1">
      <c r="A415" s="38"/>
      <c r="B415" s="42"/>
      <c r="C415" s="42"/>
      <c r="D415" s="42"/>
      <c r="E415" s="41"/>
      <c r="F415" s="40"/>
      <c r="G415" s="39"/>
      <c r="H415" s="38"/>
      <c r="I415" s="35"/>
      <c r="J415" s="37"/>
      <c r="K415" s="35">
        <f>J415*H415</f>
        <v>0</v>
      </c>
      <c r="L415" s="37"/>
      <c r="M415" s="37"/>
      <c r="N415" s="46">
        <f>M415+K415+I415</f>
        <v>0</v>
      </c>
      <c r="O415" s="45"/>
      <c r="P415" s="45"/>
      <c r="R415">
        <f>3907.2*3</f>
        <v>11721.599999999999</v>
      </c>
    </row>
    <row r="416" spans="1:20" ht="20.100000000000001" customHeight="1">
      <c r="A416" s="38"/>
      <c r="B416" s="42" t="s">
        <v>57</v>
      </c>
      <c r="C416" s="42"/>
      <c r="D416" s="42"/>
      <c r="E416" s="41" t="s">
        <v>56</v>
      </c>
      <c r="F416" s="40" t="s">
        <v>14</v>
      </c>
      <c r="G416" s="39" t="s">
        <v>55</v>
      </c>
      <c r="H416" s="38">
        <v>10</v>
      </c>
      <c r="I416" s="35">
        <f>335447+329592+1500+1500</f>
        <v>668039</v>
      </c>
      <c r="J416" s="37">
        <f>149775*10/100</f>
        <v>14977.5</v>
      </c>
      <c r="K416" s="35">
        <f>J416*H416</f>
        <v>149775</v>
      </c>
      <c r="L416" s="37"/>
      <c r="M416" s="36">
        <v>350000</v>
      </c>
      <c r="N416" s="46">
        <f>M416+K416+I416</f>
        <v>1167814</v>
      </c>
      <c r="O416" s="45">
        <v>700000</v>
      </c>
      <c r="P416" s="48">
        <f>+N416-O416</f>
        <v>467814</v>
      </c>
      <c r="T416" s="21">
        <f>+P416+P363</f>
        <v>885026</v>
      </c>
    </row>
    <row r="417" spans="1:16" ht="20.100000000000001" customHeight="1">
      <c r="A417" s="38"/>
      <c r="B417" s="42"/>
      <c r="C417" s="42"/>
      <c r="D417" s="42"/>
      <c r="E417" s="41"/>
      <c r="F417" s="40"/>
      <c r="G417" s="39"/>
      <c r="H417" s="38"/>
      <c r="I417" s="35"/>
      <c r="J417" s="37"/>
      <c r="K417" s="35"/>
      <c r="L417" s="36"/>
      <c r="M417" s="37"/>
      <c r="N417" s="46">
        <f>M417+K417+I417</f>
        <v>0</v>
      </c>
      <c r="O417" s="45"/>
      <c r="P417" s="45"/>
    </row>
    <row r="418" spans="1:16" ht="20.100000000000001" customHeight="1">
      <c r="A418" s="38"/>
      <c r="B418" s="42"/>
      <c r="C418" s="42"/>
      <c r="D418" s="42"/>
      <c r="E418" s="41"/>
      <c r="F418" s="40"/>
      <c r="G418" s="39"/>
      <c r="H418" s="38"/>
      <c r="I418" s="35"/>
      <c r="J418" s="37"/>
      <c r="K418" s="35"/>
      <c r="L418" s="36"/>
      <c r="M418" s="36"/>
      <c r="N418" s="35"/>
      <c r="O418" s="45"/>
      <c r="P418" s="45"/>
    </row>
    <row r="419" spans="1:16" s="28" customFormat="1" ht="20.100000000000001" customHeight="1">
      <c r="A419" s="30"/>
      <c r="B419" s="34" t="s">
        <v>12</v>
      </c>
      <c r="C419" s="34"/>
      <c r="D419" s="34"/>
      <c r="E419" s="33"/>
      <c r="F419" s="32"/>
      <c r="G419" s="31"/>
      <c r="H419" s="44">
        <f t="shared" ref="H419:P419" si="42">SUM(H415:H418)</f>
        <v>10</v>
      </c>
      <c r="I419" s="44">
        <f t="shared" si="42"/>
        <v>668039</v>
      </c>
      <c r="J419" s="44">
        <f t="shared" si="42"/>
        <v>14977.5</v>
      </c>
      <c r="K419" s="44">
        <f t="shared" si="42"/>
        <v>149775</v>
      </c>
      <c r="L419" s="44">
        <f t="shared" si="42"/>
        <v>0</v>
      </c>
      <c r="M419" s="44">
        <f t="shared" si="42"/>
        <v>350000</v>
      </c>
      <c r="N419" s="44">
        <f t="shared" si="42"/>
        <v>1167814</v>
      </c>
      <c r="O419" s="44">
        <f t="shared" si="42"/>
        <v>700000</v>
      </c>
      <c r="P419" s="44">
        <f t="shared" si="42"/>
        <v>467814</v>
      </c>
    </row>
    <row r="420" spans="1:16" s="28" customFormat="1" ht="20.100000000000001" hidden="1" customHeight="1">
      <c r="A420" s="30"/>
      <c r="B420" s="34"/>
      <c r="C420" s="34"/>
      <c r="D420" s="34"/>
      <c r="E420" s="33"/>
      <c r="F420" s="32"/>
      <c r="G420" s="31"/>
      <c r="H420" s="44"/>
      <c r="I420" s="44"/>
      <c r="J420" s="44"/>
      <c r="K420" s="35">
        <f>J420*H420</f>
        <v>0</v>
      </c>
      <c r="L420" s="44"/>
      <c r="M420" s="44"/>
      <c r="N420" s="44"/>
      <c r="O420" s="44"/>
      <c r="P420" s="44"/>
    </row>
    <row r="421" spans="1:16" ht="20.100000000000001" hidden="1" customHeight="1">
      <c r="A421" s="38">
        <v>3</v>
      </c>
      <c r="B421" s="42"/>
      <c r="C421" s="42"/>
      <c r="D421" s="42"/>
      <c r="E421" s="41"/>
      <c r="F421" s="40" t="s">
        <v>11</v>
      </c>
      <c r="G421" s="39"/>
      <c r="H421" s="38"/>
      <c r="I421" s="35"/>
      <c r="J421" s="37"/>
      <c r="K421" s="35">
        <f>J421*H421</f>
        <v>0</v>
      </c>
      <c r="L421" s="36"/>
      <c r="M421" s="36"/>
      <c r="N421" s="35">
        <f t="shared" ref="N421:P424" si="43">M421+K421+I421</f>
        <v>0</v>
      </c>
      <c r="O421" s="35">
        <f t="shared" si="43"/>
        <v>0</v>
      </c>
      <c r="P421" s="35">
        <f t="shared" si="43"/>
        <v>0</v>
      </c>
    </row>
    <row r="422" spans="1:16" ht="20.100000000000001" hidden="1" customHeight="1">
      <c r="A422" s="38">
        <v>4</v>
      </c>
      <c r="B422" s="42"/>
      <c r="C422" s="42"/>
      <c r="D422" s="42"/>
      <c r="E422" s="41"/>
      <c r="F422" s="40" t="s">
        <v>11</v>
      </c>
      <c r="G422" s="39"/>
      <c r="H422" s="38"/>
      <c r="I422" s="35"/>
      <c r="J422" s="37"/>
      <c r="K422" s="35">
        <f>J422*H422</f>
        <v>0</v>
      </c>
      <c r="L422" s="36"/>
      <c r="M422" s="36"/>
      <c r="N422" s="35">
        <f t="shared" si="43"/>
        <v>0</v>
      </c>
      <c r="O422" s="35">
        <f t="shared" si="43"/>
        <v>0</v>
      </c>
      <c r="P422" s="35">
        <f t="shared" si="43"/>
        <v>0</v>
      </c>
    </row>
    <row r="423" spans="1:16" ht="20.100000000000001" hidden="1" customHeight="1">
      <c r="A423" s="38"/>
      <c r="B423" s="42"/>
      <c r="C423" s="42"/>
      <c r="D423" s="42"/>
      <c r="E423" s="41"/>
      <c r="F423" s="40" t="s">
        <v>11</v>
      </c>
      <c r="G423" s="39"/>
      <c r="H423" s="38"/>
      <c r="I423" s="35"/>
      <c r="J423" s="37"/>
      <c r="K423" s="35">
        <f>J423*H423</f>
        <v>0</v>
      </c>
      <c r="L423" s="36"/>
      <c r="M423" s="36"/>
      <c r="N423" s="35">
        <f t="shared" si="43"/>
        <v>0</v>
      </c>
      <c r="O423" s="35">
        <f t="shared" si="43"/>
        <v>0</v>
      </c>
      <c r="P423" s="35">
        <f t="shared" si="43"/>
        <v>0</v>
      </c>
    </row>
    <row r="424" spans="1:16" ht="20.100000000000001" hidden="1" customHeight="1">
      <c r="A424" s="38"/>
      <c r="B424" s="42"/>
      <c r="C424" s="42"/>
      <c r="D424" s="42"/>
      <c r="E424" s="41"/>
      <c r="F424" s="40" t="s">
        <v>11</v>
      </c>
      <c r="G424" s="39"/>
      <c r="H424" s="38"/>
      <c r="I424" s="35"/>
      <c r="J424" s="37"/>
      <c r="K424" s="35">
        <f>J424*H424</f>
        <v>0</v>
      </c>
      <c r="L424" s="36"/>
      <c r="M424" s="36"/>
      <c r="N424" s="35">
        <f t="shared" si="43"/>
        <v>0</v>
      </c>
      <c r="O424" s="35">
        <f t="shared" si="43"/>
        <v>0</v>
      </c>
      <c r="P424" s="35">
        <f t="shared" si="43"/>
        <v>0</v>
      </c>
    </row>
    <row r="425" spans="1:16" ht="20.100000000000001" hidden="1" customHeight="1">
      <c r="A425" s="38"/>
      <c r="B425" s="42"/>
      <c r="C425" s="42"/>
      <c r="D425" s="42"/>
      <c r="E425" s="41"/>
      <c r="F425" s="40"/>
      <c r="G425" s="39"/>
      <c r="H425" s="38"/>
      <c r="I425" s="35"/>
      <c r="J425" s="37"/>
      <c r="K425" s="35"/>
      <c r="L425" s="36"/>
      <c r="M425" s="36"/>
      <c r="N425" s="35"/>
      <c r="O425" s="35"/>
      <c r="P425" s="35"/>
    </row>
    <row r="426" spans="1:16" ht="20.100000000000001" hidden="1" customHeight="1">
      <c r="A426" s="38"/>
      <c r="B426" s="42"/>
      <c r="C426" s="42"/>
      <c r="D426" s="42"/>
      <c r="E426" s="41"/>
      <c r="F426" s="40"/>
      <c r="G426" s="39"/>
      <c r="H426" s="38"/>
      <c r="I426" s="35"/>
      <c r="J426" s="37"/>
      <c r="K426" s="35"/>
      <c r="L426" s="36"/>
      <c r="M426" s="36"/>
      <c r="N426" s="35"/>
      <c r="O426" s="35"/>
      <c r="P426" s="35"/>
    </row>
    <row r="427" spans="1:16" s="28" customFormat="1" ht="20.100000000000001" hidden="1" customHeight="1">
      <c r="A427" s="30"/>
      <c r="B427" s="34" t="s">
        <v>10</v>
      </c>
      <c r="C427" s="34"/>
      <c r="D427" s="34"/>
      <c r="E427" s="33"/>
      <c r="F427" s="32"/>
      <c r="G427" s="31"/>
      <c r="H427" s="44">
        <f t="shared" ref="H427:P427" si="44">SUM(H421:H426)</f>
        <v>0</v>
      </c>
      <c r="I427" s="44">
        <f t="shared" si="44"/>
        <v>0</v>
      </c>
      <c r="J427" s="44">
        <f t="shared" si="44"/>
        <v>0</v>
      </c>
      <c r="K427" s="44">
        <f t="shared" si="44"/>
        <v>0</v>
      </c>
      <c r="L427" s="44">
        <f t="shared" si="44"/>
        <v>0</v>
      </c>
      <c r="M427" s="44">
        <f t="shared" si="44"/>
        <v>0</v>
      </c>
      <c r="N427" s="44">
        <f t="shared" si="44"/>
        <v>0</v>
      </c>
      <c r="O427" s="44">
        <f t="shared" si="44"/>
        <v>0</v>
      </c>
      <c r="P427" s="44">
        <f t="shared" si="44"/>
        <v>0</v>
      </c>
    </row>
    <row r="428" spans="1:16" s="28" customFormat="1" ht="20.100000000000001" hidden="1" customHeight="1">
      <c r="A428" s="30"/>
      <c r="B428" s="34"/>
      <c r="C428" s="34"/>
      <c r="D428" s="34"/>
      <c r="E428" s="33"/>
      <c r="F428" s="32"/>
      <c r="G428" s="31"/>
      <c r="H428" s="44"/>
      <c r="I428" s="44"/>
      <c r="J428" s="44"/>
      <c r="K428" s="44"/>
      <c r="L428" s="44"/>
      <c r="M428" s="44"/>
      <c r="N428" s="44"/>
      <c r="O428" s="44"/>
      <c r="P428" s="44"/>
    </row>
    <row r="429" spans="1:16" ht="20.100000000000001" hidden="1" customHeight="1">
      <c r="A429" s="38">
        <v>5</v>
      </c>
      <c r="B429" s="42"/>
      <c r="C429" s="42"/>
      <c r="D429" s="42"/>
      <c r="E429" s="41"/>
      <c r="F429" s="40"/>
      <c r="G429" s="43"/>
      <c r="H429" s="38"/>
      <c r="I429" s="35"/>
      <c r="J429" s="37"/>
      <c r="K429" s="35">
        <f>J429*H429</f>
        <v>0</v>
      </c>
      <c r="L429" s="36"/>
      <c r="M429" s="36"/>
      <c r="N429" s="35">
        <f t="shared" ref="N429:P430" si="45">M429+K429+I429</f>
        <v>0</v>
      </c>
      <c r="O429" s="35">
        <f t="shared" si="45"/>
        <v>0</v>
      </c>
      <c r="P429" s="35">
        <f t="shared" si="45"/>
        <v>0</v>
      </c>
    </row>
    <row r="430" spans="1:16" ht="20.100000000000001" hidden="1" customHeight="1">
      <c r="A430" s="38">
        <v>6</v>
      </c>
      <c r="B430" s="42"/>
      <c r="C430" s="42"/>
      <c r="D430" s="42"/>
      <c r="E430" s="41"/>
      <c r="F430" s="40"/>
      <c r="G430" s="39"/>
      <c r="H430" s="38"/>
      <c r="I430" s="35"/>
      <c r="J430" s="37"/>
      <c r="K430" s="35">
        <f>J430*H430</f>
        <v>0</v>
      </c>
      <c r="L430" s="36"/>
      <c r="M430" s="36"/>
      <c r="N430" s="35">
        <f t="shared" si="45"/>
        <v>0</v>
      </c>
      <c r="O430" s="35">
        <f t="shared" si="45"/>
        <v>0</v>
      </c>
      <c r="P430" s="35">
        <f t="shared" si="45"/>
        <v>0</v>
      </c>
    </row>
    <row r="431" spans="1:16" ht="20.100000000000001" hidden="1" customHeight="1">
      <c r="A431" s="38"/>
      <c r="B431" s="42"/>
      <c r="C431" s="42"/>
      <c r="D431" s="42"/>
      <c r="E431" s="41"/>
      <c r="F431" s="40"/>
      <c r="G431" s="39"/>
      <c r="H431" s="38"/>
      <c r="I431" s="35"/>
      <c r="J431" s="37"/>
      <c r="K431" s="35"/>
      <c r="L431" s="36"/>
      <c r="M431" s="36"/>
      <c r="N431" s="35"/>
      <c r="O431" s="35"/>
      <c r="P431" s="35"/>
    </row>
    <row r="432" spans="1:16" s="28" customFormat="1" ht="20.100000000000001" hidden="1" customHeight="1">
      <c r="A432" s="34"/>
      <c r="B432" s="34" t="s">
        <v>9</v>
      </c>
      <c r="C432" s="34"/>
      <c r="D432" s="34"/>
      <c r="E432" s="33"/>
      <c r="F432" s="32"/>
      <c r="G432" s="31"/>
      <c r="H432" s="30">
        <f t="shared" ref="H432:P432" si="46">SUM(H429:H430)</f>
        <v>0</v>
      </c>
      <c r="I432" s="30">
        <f t="shared" si="46"/>
        <v>0</v>
      </c>
      <c r="J432" s="30">
        <f t="shared" si="46"/>
        <v>0</v>
      </c>
      <c r="K432" s="30">
        <f t="shared" si="46"/>
        <v>0</v>
      </c>
      <c r="L432" s="30">
        <f t="shared" si="46"/>
        <v>0</v>
      </c>
      <c r="M432" s="30">
        <f t="shared" si="46"/>
        <v>0</v>
      </c>
      <c r="N432" s="30">
        <f t="shared" si="46"/>
        <v>0</v>
      </c>
      <c r="O432" s="30">
        <f t="shared" si="46"/>
        <v>0</v>
      </c>
      <c r="P432" s="30">
        <f t="shared" si="46"/>
        <v>0</v>
      </c>
    </row>
    <row r="433" spans="1:16" s="28" customFormat="1" ht="20.100000000000001" hidden="1" customHeight="1">
      <c r="A433" s="34"/>
      <c r="B433" s="34"/>
      <c r="C433" s="34"/>
      <c r="D433" s="34"/>
      <c r="E433" s="33"/>
      <c r="F433" s="32"/>
      <c r="G433" s="31"/>
      <c r="H433" s="30"/>
      <c r="I433" s="30"/>
      <c r="J433" s="30"/>
      <c r="K433" s="30"/>
      <c r="L433" s="30"/>
      <c r="M433" s="30"/>
      <c r="N433" s="30"/>
      <c r="O433" s="30"/>
      <c r="P433" s="30"/>
    </row>
    <row r="434" spans="1:16" ht="20.100000000000001" customHeight="1">
      <c r="A434" s="27"/>
      <c r="B434" s="27" t="s">
        <v>8</v>
      </c>
      <c r="C434" s="27"/>
      <c r="D434" s="27"/>
      <c r="E434" s="27"/>
      <c r="F434" s="26"/>
      <c r="G434" s="25"/>
      <c r="H434" s="24">
        <f t="shared" ref="H434:P434" si="47">H432+H427+H419</f>
        <v>10</v>
      </c>
      <c r="I434" s="23">
        <f t="shared" si="47"/>
        <v>668039</v>
      </c>
      <c r="J434" s="23">
        <f t="shared" si="47"/>
        <v>14977.5</v>
      </c>
      <c r="K434" s="23">
        <f t="shared" si="47"/>
        <v>149775</v>
      </c>
      <c r="L434" s="23">
        <f t="shared" si="47"/>
        <v>0</v>
      </c>
      <c r="M434" s="23">
        <f t="shared" si="47"/>
        <v>350000</v>
      </c>
      <c r="N434" s="23">
        <f t="shared" si="47"/>
        <v>1167814</v>
      </c>
      <c r="O434" s="23">
        <f t="shared" si="47"/>
        <v>700000</v>
      </c>
      <c r="P434" s="23">
        <f t="shared" si="47"/>
        <v>467814</v>
      </c>
    </row>
    <row r="435" spans="1:16" ht="18" customHeight="1">
      <c r="N435" s="21"/>
    </row>
    <row r="436" spans="1:16" ht="18" customHeight="1">
      <c r="E436" s="3" t="s">
        <v>7</v>
      </c>
      <c r="N436" s="21"/>
    </row>
    <row r="437" spans="1:16" ht="18" customHeight="1">
      <c r="N437" s="21"/>
    </row>
    <row r="438" spans="1:16" ht="18" customHeight="1">
      <c r="E438" s="20"/>
      <c r="F438" s="19" t="s">
        <v>6</v>
      </c>
      <c r="G438" s="18" t="s">
        <v>5</v>
      </c>
      <c r="H438" s="82" t="s">
        <v>4</v>
      </c>
      <c r="I438" s="83"/>
      <c r="J438" s="11"/>
      <c r="K438" s="11"/>
      <c r="L438" s="11"/>
      <c r="M438" s="11"/>
      <c r="N438" s="5"/>
    </row>
    <row r="439" spans="1:16" ht="18" customHeight="1">
      <c r="E439" s="17"/>
      <c r="F439" s="16"/>
      <c r="G439" s="15"/>
      <c r="H439" s="15"/>
      <c r="I439" s="14"/>
      <c r="J439" s="11"/>
      <c r="K439" s="11"/>
      <c r="L439" s="11"/>
      <c r="M439" s="11"/>
      <c r="N439" s="5"/>
    </row>
    <row r="440" spans="1:16" ht="20.100000000000001" customHeight="1">
      <c r="E440" s="13" t="s">
        <v>3</v>
      </c>
      <c r="F440" s="12"/>
      <c r="G440" s="12"/>
      <c r="H440" s="84">
        <f>N434</f>
        <v>1167814</v>
      </c>
      <c r="I440" s="85"/>
      <c r="J440" s="11"/>
      <c r="K440" s="11"/>
      <c r="L440" s="11"/>
      <c r="M440" s="11"/>
      <c r="N440" s="11"/>
    </row>
    <row r="441" spans="1:16" ht="20.100000000000001" customHeight="1">
      <c r="E441" s="10" t="s">
        <v>2</v>
      </c>
      <c r="F441" s="9"/>
      <c r="G441" s="8"/>
      <c r="H441" s="86">
        <f>SUM(H440)</f>
        <v>1167814</v>
      </c>
      <c r="I441" s="87"/>
      <c r="J441" s="4"/>
      <c r="K441" s="4"/>
      <c r="L441" s="4"/>
      <c r="M441" s="4"/>
      <c r="N441" s="7"/>
    </row>
    <row r="442" spans="1:16" ht="18" customHeight="1">
      <c r="E442" s="4"/>
      <c r="F442" s="6"/>
      <c r="G442" s="5"/>
      <c r="H442" s="4"/>
      <c r="I442" s="4"/>
      <c r="J442" s="4"/>
      <c r="K442" s="4"/>
      <c r="L442" s="4"/>
      <c r="M442" s="4"/>
      <c r="N442" s="4"/>
    </row>
    <row r="443" spans="1:16" ht="18" customHeight="1">
      <c r="E443" s="3" t="s">
        <v>1</v>
      </c>
      <c r="F443" s="3"/>
      <c r="G443" s="3"/>
      <c r="H443" s="3" t="s">
        <v>0</v>
      </c>
      <c r="I443" s="3"/>
      <c r="J443" s="3"/>
      <c r="K443" s="3"/>
      <c r="L443" s="3"/>
      <c r="M443" s="3"/>
      <c r="N443" s="2"/>
    </row>
    <row r="462" spans="2:14" ht="15" customHeight="1">
      <c r="B462" s="77" t="s">
        <v>51</v>
      </c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ht="15" customHeight="1">
      <c r="B463" s="77" t="s">
        <v>29</v>
      </c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ht="15" customHeight="1"/>
    <row r="465" spans="1:18" ht="15" customHeight="1">
      <c r="A465" s="63"/>
      <c r="B465" s="62"/>
      <c r="C465" s="62"/>
      <c r="D465" s="62"/>
      <c r="E465" s="60"/>
      <c r="F465" s="60"/>
      <c r="G465" s="61"/>
      <c r="H465" s="61"/>
      <c r="I465" s="60"/>
      <c r="J465" s="79" t="s">
        <v>27</v>
      </c>
      <c r="K465" s="80"/>
      <c r="L465" s="81" t="s">
        <v>26</v>
      </c>
      <c r="M465" s="80"/>
      <c r="N465" s="59"/>
      <c r="O465" s="88" t="s">
        <v>54</v>
      </c>
      <c r="P465" s="88" t="s">
        <v>42</v>
      </c>
    </row>
    <row r="466" spans="1:18" ht="15" customHeight="1">
      <c r="A466" s="58"/>
      <c r="B466" s="5"/>
      <c r="C466" s="5"/>
      <c r="D466" s="5"/>
      <c r="E466" s="55" t="s">
        <v>28</v>
      </c>
      <c r="F466" s="55" t="s">
        <v>23</v>
      </c>
      <c r="G466" s="57" t="s">
        <v>22</v>
      </c>
      <c r="H466" s="57" t="s">
        <v>21</v>
      </c>
      <c r="I466" s="55" t="s">
        <v>20</v>
      </c>
      <c r="J466" s="56"/>
      <c r="K466" s="56"/>
      <c r="L466" s="56"/>
      <c r="M466" s="56"/>
      <c r="N466" s="55" t="s">
        <v>19</v>
      </c>
      <c r="O466" s="89"/>
      <c r="P466" s="89"/>
    </row>
    <row r="467" spans="1:18" ht="15" customHeight="1">
      <c r="A467" s="16"/>
      <c r="B467" s="54"/>
      <c r="C467" s="54"/>
      <c r="D467" s="54"/>
      <c r="E467" s="51" t="s">
        <v>18</v>
      </c>
      <c r="F467" s="51"/>
      <c r="G467" s="53"/>
      <c r="H467" s="53"/>
      <c r="I467" s="51"/>
      <c r="J467" s="52"/>
      <c r="K467" s="52" t="s">
        <v>4</v>
      </c>
      <c r="L467" s="52"/>
      <c r="M467" s="52" t="s">
        <v>4</v>
      </c>
      <c r="N467" s="51" t="s">
        <v>17</v>
      </c>
      <c r="O467" s="90"/>
      <c r="P467" s="90"/>
    </row>
    <row r="468" spans="1:18" ht="20.100000000000001" customHeight="1">
      <c r="A468" s="38"/>
      <c r="B468" s="42"/>
      <c r="C468" s="42"/>
      <c r="D468" s="42"/>
      <c r="E468" s="41"/>
      <c r="F468" s="40"/>
      <c r="G468" s="39"/>
      <c r="H468" s="38"/>
      <c r="I468" s="35"/>
      <c r="J468" s="37"/>
      <c r="K468" s="35">
        <f>J468*H468</f>
        <v>0</v>
      </c>
      <c r="L468" s="37"/>
      <c r="M468" s="37"/>
      <c r="N468" s="46">
        <f>M468+K468+I468</f>
        <v>0</v>
      </c>
      <c r="O468" s="45"/>
      <c r="P468" s="45"/>
      <c r="R468">
        <f>3907.2*3</f>
        <v>11721.599999999999</v>
      </c>
    </row>
    <row r="469" spans="1:18" ht="20.100000000000001" customHeight="1">
      <c r="A469" s="38"/>
      <c r="B469" s="42" t="s">
        <v>39</v>
      </c>
      <c r="C469" s="42"/>
      <c r="D469" s="42"/>
      <c r="E469" s="41" t="s">
        <v>53</v>
      </c>
      <c r="F469" s="40" t="s">
        <v>14</v>
      </c>
      <c r="G469" s="39" t="s">
        <v>52</v>
      </c>
      <c r="H469" s="38">
        <v>4</v>
      </c>
      <c r="I469" s="35">
        <f>328670+136283+1500+1500</f>
        <v>467953</v>
      </c>
      <c r="J469" s="37">
        <f>149775*10/100</f>
        <v>14977.5</v>
      </c>
      <c r="K469" s="35">
        <f>J469*H469</f>
        <v>59910</v>
      </c>
      <c r="L469" s="37"/>
      <c r="M469" s="36">
        <v>97500</v>
      </c>
      <c r="N469" s="46">
        <f>M469+K469+I469</f>
        <v>625363</v>
      </c>
      <c r="O469" s="45">
        <v>800000</v>
      </c>
      <c r="P469" s="48">
        <f>+N469-O469</f>
        <v>-174637</v>
      </c>
    </row>
    <row r="470" spans="1:18" ht="20.100000000000001" customHeight="1">
      <c r="A470" s="38"/>
      <c r="B470" s="42"/>
      <c r="C470" s="42"/>
      <c r="D470" s="42"/>
      <c r="E470" s="41"/>
      <c r="F470" s="40"/>
      <c r="G470" s="39"/>
      <c r="H470" s="38"/>
      <c r="I470" s="35"/>
      <c r="J470" s="37"/>
      <c r="K470" s="35"/>
      <c r="L470" s="36"/>
      <c r="M470" s="37"/>
      <c r="N470" s="46">
        <f>M470+K470+I470</f>
        <v>0</v>
      </c>
      <c r="O470" s="45"/>
      <c r="P470" s="45"/>
    </row>
    <row r="471" spans="1:18" ht="20.100000000000001" customHeight="1">
      <c r="A471" s="38"/>
      <c r="B471" s="42"/>
      <c r="C471" s="42"/>
      <c r="D471" s="42"/>
      <c r="E471" s="41"/>
      <c r="F471" s="40"/>
      <c r="G471" s="39"/>
      <c r="H471" s="38"/>
      <c r="I471" s="35"/>
      <c r="J471" s="37"/>
      <c r="K471" s="35"/>
      <c r="L471" s="36"/>
      <c r="M471" s="36"/>
      <c r="N471" s="35"/>
      <c r="O471" s="45"/>
      <c r="P471" s="45"/>
    </row>
    <row r="472" spans="1:18" s="28" customFormat="1" ht="20.100000000000001" customHeight="1">
      <c r="A472" s="30"/>
      <c r="B472" s="34" t="s">
        <v>12</v>
      </c>
      <c r="C472" s="34"/>
      <c r="D472" s="34"/>
      <c r="E472" s="33"/>
      <c r="F472" s="32"/>
      <c r="G472" s="31"/>
      <c r="H472" s="44">
        <f t="shared" ref="H472:P472" si="48">SUM(H468:H471)</f>
        <v>4</v>
      </c>
      <c r="I472" s="44">
        <f t="shared" si="48"/>
        <v>467953</v>
      </c>
      <c r="J472" s="44">
        <f t="shared" si="48"/>
        <v>14977.5</v>
      </c>
      <c r="K472" s="44">
        <f t="shared" si="48"/>
        <v>59910</v>
      </c>
      <c r="L472" s="44">
        <f t="shared" si="48"/>
        <v>0</v>
      </c>
      <c r="M472" s="44">
        <f t="shared" si="48"/>
        <v>97500</v>
      </c>
      <c r="N472" s="44">
        <f t="shared" si="48"/>
        <v>625363</v>
      </c>
      <c r="O472" s="44">
        <f t="shared" si="48"/>
        <v>800000</v>
      </c>
      <c r="P472" s="44">
        <f t="shared" si="48"/>
        <v>-174637</v>
      </c>
    </row>
    <row r="473" spans="1:18" s="28" customFormat="1" ht="20.100000000000001" hidden="1" customHeight="1">
      <c r="A473" s="30"/>
      <c r="B473" s="34"/>
      <c r="C473" s="34"/>
      <c r="D473" s="34"/>
      <c r="E473" s="33"/>
      <c r="F473" s="32"/>
      <c r="G473" s="31"/>
      <c r="H473" s="44"/>
      <c r="I473" s="44"/>
      <c r="J473" s="44"/>
      <c r="K473" s="35">
        <f>J473*H473</f>
        <v>0</v>
      </c>
      <c r="L473" s="44"/>
      <c r="M473" s="44"/>
      <c r="N473" s="44"/>
      <c r="O473" s="44"/>
      <c r="P473" s="44"/>
    </row>
    <row r="474" spans="1:18" ht="20.100000000000001" hidden="1" customHeight="1">
      <c r="A474" s="38">
        <v>3</v>
      </c>
      <c r="B474" s="42"/>
      <c r="C474" s="42"/>
      <c r="D474" s="42"/>
      <c r="E474" s="41"/>
      <c r="F474" s="40" t="s">
        <v>11</v>
      </c>
      <c r="G474" s="39"/>
      <c r="H474" s="38"/>
      <c r="I474" s="35"/>
      <c r="J474" s="37"/>
      <c r="K474" s="35">
        <f>J474*H474</f>
        <v>0</v>
      </c>
      <c r="L474" s="36"/>
      <c r="M474" s="36"/>
      <c r="N474" s="35">
        <f t="shared" ref="N474:P477" si="49">M474+K474+I474</f>
        <v>0</v>
      </c>
      <c r="O474" s="35">
        <f t="shared" si="49"/>
        <v>0</v>
      </c>
      <c r="P474" s="35">
        <f t="shared" si="49"/>
        <v>0</v>
      </c>
    </row>
    <row r="475" spans="1:18" ht="20.100000000000001" hidden="1" customHeight="1">
      <c r="A475" s="38">
        <v>4</v>
      </c>
      <c r="B475" s="42"/>
      <c r="C475" s="42"/>
      <c r="D475" s="42"/>
      <c r="E475" s="41"/>
      <c r="F475" s="40" t="s">
        <v>11</v>
      </c>
      <c r="G475" s="39"/>
      <c r="H475" s="38"/>
      <c r="I475" s="35"/>
      <c r="J475" s="37"/>
      <c r="K475" s="35">
        <f>J475*H475</f>
        <v>0</v>
      </c>
      <c r="L475" s="36"/>
      <c r="M475" s="36"/>
      <c r="N475" s="35">
        <f t="shared" si="49"/>
        <v>0</v>
      </c>
      <c r="O475" s="35">
        <f t="shared" si="49"/>
        <v>0</v>
      </c>
      <c r="P475" s="35">
        <f t="shared" si="49"/>
        <v>0</v>
      </c>
    </row>
    <row r="476" spans="1:18" ht="20.100000000000001" hidden="1" customHeight="1">
      <c r="A476" s="38"/>
      <c r="B476" s="42"/>
      <c r="C476" s="42"/>
      <c r="D476" s="42"/>
      <c r="E476" s="41"/>
      <c r="F476" s="40" t="s">
        <v>11</v>
      </c>
      <c r="G476" s="39"/>
      <c r="H476" s="38"/>
      <c r="I476" s="35"/>
      <c r="J476" s="37"/>
      <c r="K476" s="35">
        <f>J476*H476</f>
        <v>0</v>
      </c>
      <c r="L476" s="36"/>
      <c r="M476" s="36"/>
      <c r="N476" s="35">
        <f t="shared" si="49"/>
        <v>0</v>
      </c>
      <c r="O476" s="35">
        <f t="shared" si="49"/>
        <v>0</v>
      </c>
      <c r="P476" s="35">
        <f t="shared" si="49"/>
        <v>0</v>
      </c>
    </row>
    <row r="477" spans="1:18" ht="20.100000000000001" hidden="1" customHeight="1">
      <c r="A477" s="38"/>
      <c r="B477" s="42"/>
      <c r="C477" s="42"/>
      <c r="D477" s="42"/>
      <c r="E477" s="41"/>
      <c r="F477" s="40" t="s">
        <v>11</v>
      </c>
      <c r="G477" s="39"/>
      <c r="H477" s="38"/>
      <c r="I477" s="35"/>
      <c r="J477" s="37"/>
      <c r="K477" s="35">
        <f>J477*H477</f>
        <v>0</v>
      </c>
      <c r="L477" s="36"/>
      <c r="M477" s="36"/>
      <c r="N477" s="35">
        <f t="shared" si="49"/>
        <v>0</v>
      </c>
      <c r="O477" s="35">
        <f t="shared" si="49"/>
        <v>0</v>
      </c>
      <c r="P477" s="35">
        <f t="shared" si="49"/>
        <v>0</v>
      </c>
    </row>
    <row r="478" spans="1:18" ht="20.100000000000001" hidden="1" customHeight="1">
      <c r="A478" s="38"/>
      <c r="B478" s="42"/>
      <c r="C478" s="42"/>
      <c r="D478" s="42"/>
      <c r="E478" s="41"/>
      <c r="F478" s="40"/>
      <c r="G478" s="39"/>
      <c r="H478" s="38"/>
      <c r="I478" s="35"/>
      <c r="J478" s="37"/>
      <c r="K478" s="35"/>
      <c r="L478" s="36"/>
      <c r="M478" s="36"/>
      <c r="N478" s="35"/>
      <c r="O478" s="35"/>
      <c r="P478" s="35"/>
    </row>
    <row r="479" spans="1:18" ht="20.100000000000001" hidden="1" customHeight="1">
      <c r="A479" s="38"/>
      <c r="B479" s="42"/>
      <c r="C479" s="42"/>
      <c r="D479" s="42"/>
      <c r="E479" s="41"/>
      <c r="F479" s="40"/>
      <c r="G479" s="39"/>
      <c r="H479" s="38"/>
      <c r="I479" s="35"/>
      <c r="J479" s="37"/>
      <c r="K479" s="35"/>
      <c r="L479" s="36"/>
      <c r="M479" s="36"/>
      <c r="N479" s="35"/>
      <c r="O479" s="35"/>
      <c r="P479" s="35"/>
    </row>
    <row r="480" spans="1:18" s="28" customFormat="1" ht="20.100000000000001" hidden="1" customHeight="1">
      <c r="A480" s="30"/>
      <c r="B480" s="34" t="s">
        <v>10</v>
      </c>
      <c r="C480" s="34"/>
      <c r="D480" s="34"/>
      <c r="E480" s="33"/>
      <c r="F480" s="32"/>
      <c r="G480" s="31"/>
      <c r="H480" s="44">
        <f t="shared" ref="H480:P480" si="50">SUM(H474:H479)</f>
        <v>0</v>
      </c>
      <c r="I480" s="44">
        <f t="shared" si="50"/>
        <v>0</v>
      </c>
      <c r="J480" s="44">
        <f t="shared" si="50"/>
        <v>0</v>
      </c>
      <c r="K480" s="44">
        <f t="shared" si="50"/>
        <v>0</v>
      </c>
      <c r="L480" s="44">
        <f t="shared" si="50"/>
        <v>0</v>
      </c>
      <c r="M480" s="44">
        <f t="shared" si="50"/>
        <v>0</v>
      </c>
      <c r="N480" s="44">
        <f t="shared" si="50"/>
        <v>0</v>
      </c>
      <c r="O480" s="44">
        <f t="shared" si="50"/>
        <v>0</v>
      </c>
      <c r="P480" s="44">
        <f t="shared" si="50"/>
        <v>0</v>
      </c>
    </row>
    <row r="481" spans="1:16" s="28" customFormat="1" ht="20.100000000000001" hidden="1" customHeight="1">
      <c r="A481" s="30"/>
      <c r="B481" s="34"/>
      <c r="C481" s="34"/>
      <c r="D481" s="34"/>
      <c r="E481" s="33"/>
      <c r="F481" s="32"/>
      <c r="G481" s="31"/>
      <c r="H481" s="44"/>
      <c r="I481" s="44"/>
      <c r="J481" s="44"/>
      <c r="K481" s="44"/>
      <c r="L481" s="44"/>
      <c r="M481" s="44"/>
      <c r="N481" s="44"/>
      <c r="O481" s="44"/>
      <c r="P481" s="44"/>
    </row>
    <row r="482" spans="1:16" ht="20.100000000000001" hidden="1" customHeight="1">
      <c r="A482" s="38">
        <v>5</v>
      </c>
      <c r="B482" s="42"/>
      <c r="C482" s="42"/>
      <c r="D482" s="42"/>
      <c r="E482" s="41"/>
      <c r="F482" s="40"/>
      <c r="G482" s="43"/>
      <c r="H482" s="38"/>
      <c r="I482" s="35"/>
      <c r="J482" s="37"/>
      <c r="K482" s="35">
        <f>J482*H482</f>
        <v>0</v>
      </c>
      <c r="L482" s="36"/>
      <c r="M482" s="36"/>
      <c r="N482" s="35">
        <f t="shared" ref="N482:P483" si="51">M482+K482+I482</f>
        <v>0</v>
      </c>
      <c r="O482" s="35">
        <f t="shared" si="51"/>
        <v>0</v>
      </c>
      <c r="P482" s="35">
        <f t="shared" si="51"/>
        <v>0</v>
      </c>
    </row>
    <row r="483" spans="1:16" ht="20.100000000000001" hidden="1" customHeight="1">
      <c r="A483" s="38">
        <v>6</v>
      </c>
      <c r="B483" s="42"/>
      <c r="C483" s="42"/>
      <c r="D483" s="42"/>
      <c r="E483" s="41"/>
      <c r="F483" s="40"/>
      <c r="G483" s="39"/>
      <c r="H483" s="38"/>
      <c r="I483" s="35"/>
      <c r="J483" s="37"/>
      <c r="K483" s="35">
        <f>J483*H483</f>
        <v>0</v>
      </c>
      <c r="L483" s="36"/>
      <c r="M483" s="36"/>
      <c r="N483" s="35">
        <f t="shared" si="51"/>
        <v>0</v>
      </c>
      <c r="O483" s="35">
        <f t="shared" si="51"/>
        <v>0</v>
      </c>
      <c r="P483" s="35">
        <f t="shared" si="51"/>
        <v>0</v>
      </c>
    </row>
    <row r="484" spans="1:16" ht="20.100000000000001" hidden="1" customHeight="1">
      <c r="A484" s="38"/>
      <c r="B484" s="42"/>
      <c r="C484" s="42"/>
      <c r="D484" s="42"/>
      <c r="E484" s="41"/>
      <c r="F484" s="40"/>
      <c r="G484" s="39"/>
      <c r="H484" s="38"/>
      <c r="I484" s="35"/>
      <c r="J484" s="37"/>
      <c r="K484" s="35"/>
      <c r="L484" s="36"/>
      <c r="M484" s="36"/>
      <c r="N484" s="35"/>
      <c r="O484" s="35"/>
      <c r="P484" s="35"/>
    </row>
    <row r="485" spans="1:16" s="28" customFormat="1" ht="20.100000000000001" hidden="1" customHeight="1">
      <c r="A485" s="34"/>
      <c r="B485" s="34" t="s">
        <v>9</v>
      </c>
      <c r="C485" s="34"/>
      <c r="D485" s="34"/>
      <c r="E485" s="33"/>
      <c r="F485" s="32"/>
      <c r="G485" s="31"/>
      <c r="H485" s="30">
        <f t="shared" ref="H485:P485" si="52">SUM(H482:H483)</f>
        <v>0</v>
      </c>
      <c r="I485" s="30">
        <f t="shared" si="52"/>
        <v>0</v>
      </c>
      <c r="J485" s="30">
        <f t="shared" si="52"/>
        <v>0</v>
      </c>
      <c r="K485" s="30">
        <f t="shared" si="52"/>
        <v>0</v>
      </c>
      <c r="L485" s="30">
        <f t="shared" si="52"/>
        <v>0</v>
      </c>
      <c r="M485" s="30">
        <f t="shared" si="52"/>
        <v>0</v>
      </c>
      <c r="N485" s="30">
        <f t="shared" si="52"/>
        <v>0</v>
      </c>
      <c r="O485" s="30">
        <f t="shared" si="52"/>
        <v>0</v>
      </c>
      <c r="P485" s="30">
        <f t="shared" si="52"/>
        <v>0</v>
      </c>
    </row>
    <row r="486" spans="1:16" s="28" customFormat="1" ht="20.100000000000001" hidden="1" customHeight="1">
      <c r="A486" s="34"/>
      <c r="B486" s="34"/>
      <c r="C486" s="34"/>
      <c r="D486" s="34"/>
      <c r="E486" s="33"/>
      <c r="F486" s="32"/>
      <c r="G486" s="31"/>
      <c r="H486" s="30"/>
      <c r="I486" s="30"/>
      <c r="J486" s="30"/>
      <c r="K486" s="30"/>
      <c r="L486" s="30"/>
      <c r="M486" s="30"/>
      <c r="N486" s="30"/>
      <c r="O486" s="30"/>
      <c r="P486" s="30"/>
    </row>
    <row r="487" spans="1:16" ht="20.100000000000001" customHeight="1">
      <c r="A487" s="27"/>
      <c r="B487" s="27" t="s">
        <v>8</v>
      </c>
      <c r="C487" s="27"/>
      <c r="D487" s="27"/>
      <c r="E487" s="27"/>
      <c r="F487" s="26"/>
      <c r="G487" s="25"/>
      <c r="H487" s="24">
        <f t="shared" ref="H487:P487" si="53">H485+H480+H472</f>
        <v>4</v>
      </c>
      <c r="I487" s="23">
        <f t="shared" si="53"/>
        <v>467953</v>
      </c>
      <c r="J487" s="23">
        <f t="shared" si="53"/>
        <v>14977.5</v>
      </c>
      <c r="K487" s="23">
        <f t="shared" si="53"/>
        <v>59910</v>
      </c>
      <c r="L487" s="23">
        <f t="shared" si="53"/>
        <v>0</v>
      </c>
      <c r="M487" s="23">
        <f t="shared" si="53"/>
        <v>97500</v>
      </c>
      <c r="N487" s="23">
        <f t="shared" si="53"/>
        <v>625363</v>
      </c>
      <c r="O487" s="23">
        <f t="shared" si="53"/>
        <v>800000</v>
      </c>
      <c r="P487" s="23">
        <f t="shared" si="53"/>
        <v>-174637</v>
      </c>
    </row>
    <row r="488" spans="1:16" ht="18" customHeight="1">
      <c r="N488" s="21"/>
    </row>
    <row r="489" spans="1:16" ht="18" customHeight="1">
      <c r="E489" s="3" t="s">
        <v>7</v>
      </c>
      <c r="N489" s="21"/>
    </row>
    <row r="490" spans="1:16" ht="18" customHeight="1">
      <c r="N490" s="21"/>
    </row>
    <row r="491" spans="1:16" ht="18" customHeight="1">
      <c r="E491" s="20"/>
      <c r="F491" s="19" t="s">
        <v>6</v>
      </c>
      <c r="G491" s="18" t="s">
        <v>5</v>
      </c>
      <c r="H491" s="82" t="s">
        <v>4</v>
      </c>
      <c r="I491" s="83"/>
      <c r="J491" s="11"/>
      <c r="K491" s="11"/>
      <c r="L491" s="11"/>
      <c r="M491" s="11"/>
      <c r="N491" s="5"/>
    </row>
    <row r="492" spans="1:16" ht="18" customHeight="1">
      <c r="E492" s="17"/>
      <c r="F492" s="16"/>
      <c r="G492" s="15"/>
      <c r="H492" s="15"/>
      <c r="I492" s="14"/>
      <c r="J492" s="11"/>
      <c r="K492" s="11"/>
      <c r="L492" s="11"/>
      <c r="M492" s="11"/>
      <c r="N492" s="5"/>
    </row>
    <row r="493" spans="1:16" ht="20.100000000000001" customHeight="1">
      <c r="E493" s="13" t="s">
        <v>3</v>
      </c>
      <c r="F493" s="12"/>
      <c r="G493" s="12"/>
      <c r="H493" s="84">
        <f>N487</f>
        <v>625363</v>
      </c>
      <c r="I493" s="85"/>
      <c r="J493" s="11"/>
      <c r="K493" s="11"/>
      <c r="L493" s="11"/>
      <c r="M493" s="11"/>
      <c r="N493" s="11"/>
    </row>
    <row r="494" spans="1:16" ht="20.100000000000001" customHeight="1">
      <c r="E494" s="10" t="s">
        <v>2</v>
      </c>
      <c r="F494" s="9"/>
      <c r="G494" s="8"/>
      <c r="H494" s="86">
        <f>SUM(H493)</f>
        <v>625363</v>
      </c>
      <c r="I494" s="87"/>
      <c r="J494" s="4"/>
      <c r="K494" s="4"/>
      <c r="L494" s="4"/>
      <c r="M494" s="4"/>
      <c r="N494" s="7"/>
    </row>
    <row r="495" spans="1:16" ht="18" customHeight="1">
      <c r="E495" s="4"/>
      <c r="F495" s="6"/>
      <c r="G495" s="5"/>
      <c r="H495" s="4"/>
      <c r="I495" s="4"/>
      <c r="J495" s="4"/>
      <c r="K495" s="4"/>
      <c r="L495" s="4"/>
      <c r="M495" s="4"/>
      <c r="N495" s="4"/>
    </row>
    <row r="496" spans="1:16" ht="18" customHeight="1">
      <c r="E496" s="3" t="s">
        <v>1</v>
      </c>
      <c r="F496" s="3"/>
      <c r="G496" s="3"/>
      <c r="H496" s="3" t="s">
        <v>0</v>
      </c>
      <c r="I496" s="3"/>
      <c r="J496" s="3"/>
      <c r="K496" s="3"/>
      <c r="L496" s="3"/>
      <c r="M496" s="3"/>
      <c r="N496" s="2"/>
    </row>
    <row r="515" spans="1:20" ht="15" customHeight="1">
      <c r="B515" s="77" t="s">
        <v>51</v>
      </c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1:20" ht="15" customHeight="1">
      <c r="B516" s="77" t="s">
        <v>29</v>
      </c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1:20" ht="15" customHeight="1"/>
    <row r="518" spans="1:20" ht="15" customHeight="1">
      <c r="A518" s="63"/>
      <c r="B518" s="62"/>
      <c r="C518" s="62"/>
      <c r="D518" s="62"/>
      <c r="E518" s="60"/>
      <c r="F518" s="60"/>
      <c r="G518" s="61"/>
      <c r="H518" s="61"/>
      <c r="I518" s="60"/>
      <c r="J518" s="79" t="s">
        <v>27</v>
      </c>
      <c r="K518" s="80"/>
      <c r="L518" s="81" t="s">
        <v>26</v>
      </c>
      <c r="M518" s="80"/>
      <c r="N518" s="59"/>
      <c r="O518" s="88" t="s">
        <v>50</v>
      </c>
      <c r="P518" s="88" t="s">
        <v>42</v>
      </c>
    </row>
    <row r="519" spans="1:20" ht="15" customHeight="1">
      <c r="A519" s="58"/>
      <c r="B519" s="5"/>
      <c r="C519" s="5"/>
      <c r="D519" s="5"/>
      <c r="E519" s="55" t="s">
        <v>28</v>
      </c>
      <c r="F519" s="55" t="s">
        <v>23</v>
      </c>
      <c r="G519" s="57" t="s">
        <v>22</v>
      </c>
      <c r="H519" s="57" t="s">
        <v>21</v>
      </c>
      <c r="I519" s="55" t="s">
        <v>20</v>
      </c>
      <c r="J519" s="56"/>
      <c r="K519" s="56"/>
      <c r="L519" s="56"/>
      <c r="M519" s="56"/>
      <c r="N519" s="55" t="s">
        <v>19</v>
      </c>
      <c r="O519" s="89"/>
      <c r="P519" s="89"/>
    </row>
    <row r="520" spans="1:20" ht="15" customHeight="1">
      <c r="A520" s="16"/>
      <c r="B520" s="54"/>
      <c r="C520" s="54"/>
      <c r="D520" s="54"/>
      <c r="E520" s="51" t="s">
        <v>18</v>
      </c>
      <c r="F520" s="51"/>
      <c r="G520" s="53"/>
      <c r="H520" s="53"/>
      <c r="I520" s="51"/>
      <c r="J520" s="52"/>
      <c r="K520" s="52" t="s">
        <v>4</v>
      </c>
      <c r="L520" s="52"/>
      <c r="M520" s="52" t="s">
        <v>4</v>
      </c>
      <c r="N520" s="51" t="s">
        <v>17</v>
      </c>
      <c r="O520" s="90"/>
      <c r="P520" s="90"/>
    </row>
    <row r="521" spans="1:20" ht="20.100000000000001" customHeight="1">
      <c r="A521" s="38"/>
      <c r="B521" s="42"/>
      <c r="C521" s="42"/>
      <c r="D521" s="42"/>
      <c r="E521" s="41"/>
      <c r="F521" s="40"/>
      <c r="G521" s="39"/>
      <c r="H521" s="38"/>
      <c r="I521" s="35"/>
      <c r="J521" s="37"/>
      <c r="K521" s="35">
        <f>J521*H521</f>
        <v>0</v>
      </c>
      <c r="L521" s="37"/>
      <c r="M521" s="37"/>
      <c r="N521" s="46">
        <f>M521+K521+I521</f>
        <v>0</v>
      </c>
      <c r="O521" s="45"/>
      <c r="P521" s="45"/>
      <c r="R521">
        <f>3907.2*3</f>
        <v>11721.599999999999</v>
      </c>
    </row>
    <row r="522" spans="1:20" ht="20.100000000000001" customHeight="1">
      <c r="A522" s="38"/>
      <c r="B522" s="42" t="s">
        <v>41</v>
      </c>
      <c r="C522" s="42"/>
      <c r="D522" s="42"/>
      <c r="E522" s="41" t="s">
        <v>49</v>
      </c>
      <c r="F522" s="40" t="s">
        <v>14</v>
      </c>
      <c r="G522" s="39" t="s">
        <v>48</v>
      </c>
      <c r="H522" s="38">
        <v>6</v>
      </c>
      <c r="I522" s="35">
        <f>329592+342186+1500+1500</f>
        <v>674778</v>
      </c>
      <c r="J522" s="37">
        <f>149775*10/100</f>
        <v>14977.5</v>
      </c>
      <c r="K522" s="35">
        <f>J522*H522</f>
        <v>89865</v>
      </c>
      <c r="L522" s="37"/>
      <c r="M522" s="36">
        <f>70000+85000+85000</f>
        <v>240000</v>
      </c>
      <c r="N522" s="46">
        <f>M522+K522+I522</f>
        <v>1004643</v>
      </c>
      <c r="O522" s="45">
        <v>700000</v>
      </c>
      <c r="P522" s="48">
        <f>+N522-O522</f>
        <v>304643</v>
      </c>
      <c r="T522" s="21">
        <f>+P522+T416</f>
        <v>1189669</v>
      </c>
    </row>
    <row r="523" spans="1:20" ht="20.100000000000001" customHeight="1">
      <c r="A523" s="38"/>
      <c r="B523" s="42"/>
      <c r="C523" s="42"/>
      <c r="D523" s="42"/>
      <c r="E523" s="41"/>
      <c r="F523" s="40"/>
      <c r="G523" s="39"/>
      <c r="H523" s="38"/>
      <c r="I523" s="35"/>
      <c r="J523" s="37"/>
      <c r="K523" s="35"/>
      <c r="L523" s="36"/>
      <c r="M523" s="37"/>
      <c r="N523" s="46">
        <f>M523+K523+I523</f>
        <v>0</v>
      </c>
      <c r="O523" s="45"/>
      <c r="P523" s="45"/>
    </row>
    <row r="524" spans="1:20" ht="20.100000000000001" customHeight="1">
      <c r="A524" s="38"/>
      <c r="B524" s="42"/>
      <c r="C524" s="42"/>
      <c r="D524" s="42"/>
      <c r="E524" s="41"/>
      <c r="F524" s="40"/>
      <c r="G524" s="39"/>
      <c r="H524" s="38"/>
      <c r="I524" s="35"/>
      <c r="J524" s="37"/>
      <c r="K524" s="35"/>
      <c r="L524" s="36"/>
      <c r="M524" s="36"/>
      <c r="N524" s="35"/>
      <c r="O524" s="45"/>
      <c r="P524" s="45"/>
    </row>
    <row r="525" spans="1:20" s="28" customFormat="1" ht="20.100000000000001" customHeight="1">
      <c r="A525" s="30"/>
      <c r="B525" s="34" t="s">
        <v>12</v>
      </c>
      <c r="C525" s="34"/>
      <c r="D525" s="34"/>
      <c r="E525" s="33"/>
      <c r="F525" s="32"/>
      <c r="G525" s="31"/>
      <c r="H525" s="44">
        <f t="shared" ref="H525:P525" si="54">SUM(H521:H524)</f>
        <v>6</v>
      </c>
      <c r="I525" s="44">
        <f t="shared" si="54"/>
        <v>674778</v>
      </c>
      <c r="J525" s="44">
        <f t="shared" si="54"/>
        <v>14977.5</v>
      </c>
      <c r="K525" s="44">
        <f t="shared" si="54"/>
        <v>89865</v>
      </c>
      <c r="L525" s="44">
        <f t="shared" si="54"/>
        <v>0</v>
      </c>
      <c r="M525" s="44">
        <f t="shared" si="54"/>
        <v>240000</v>
      </c>
      <c r="N525" s="44">
        <f t="shared" si="54"/>
        <v>1004643</v>
      </c>
      <c r="O525" s="44">
        <f t="shared" si="54"/>
        <v>700000</v>
      </c>
      <c r="P525" s="44">
        <f t="shared" si="54"/>
        <v>304643</v>
      </c>
    </row>
    <row r="526" spans="1:20" s="28" customFormat="1" ht="20.100000000000001" hidden="1" customHeight="1">
      <c r="A526" s="30"/>
      <c r="B526" s="34"/>
      <c r="C526" s="34"/>
      <c r="D526" s="34"/>
      <c r="E526" s="33"/>
      <c r="F526" s="32"/>
      <c r="G526" s="31"/>
      <c r="H526" s="44"/>
      <c r="I526" s="44"/>
      <c r="J526" s="44"/>
      <c r="K526" s="35">
        <f>J526*H526</f>
        <v>0</v>
      </c>
      <c r="L526" s="44"/>
      <c r="M526" s="44"/>
      <c r="N526" s="44"/>
      <c r="O526" s="44"/>
      <c r="P526" s="44"/>
    </row>
    <row r="527" spans="1:20" ht="20.100000000000001" hidden="1" customHeight="1">
      <c r="A527" s="38">
        <v>3</v>
      </c>
      <c r="B527" s="42"/>
      <c r="C527" s="42"/>
      <c r="D527" s="42"/>
      <c r="E527" s="41"/>
      <c r="F527" s="40" t="s">
        <v>11</v>
      </c>
      <c r="G527" s="39"/>
      <c r="H527" s="38"/>
      <c r="I527" s="35"/>
      <c r="J527" s="37"/>
      <c r="K527" s="35">
        <f>J527*H527</f>
        <v>0</v>
      </c>
      <c r="L527" s="36"/>
      <c r="M527" s="36"/>
      <c r="N527" s="35">
        <f t="shared" ref="N527:P530" si="55">M527+K527+I527</f>
        <v>0</v>
      </c>
      <c r="O527" s="35">
        <f t="shared" si="55"/>
        <v>0</v>
      </c>
      <c r="P527" s="35">
        <f t="shared" si="55"/>
        <v>0</v>
      </c>
    </row>
    <row r="528" spans="1:20" ht="20.100000000000001" hidden="1" customHeight="1">
      <c r="A528" s="38">
        <v>4</v>
      </c>
      <c r="B528" s="42"/>
      <c r="C528" s="42"/>
      <c r="D528" s="42"/>
      <c r="E528" s="41"/>
      <c r="F528" s="40" t="s">
        <v>11</v>
      </c>
      <c r="G528" s="39"/>
      <c r="H528" s="38"/>
      <c r="I528" s="35"/>
      <c r="J528" s="37"/>
      <c r="K528" s="35">
        <f>J528*H528</f>
        <v>0</v>
      </c>
      <c r="L528" s="36"/>
      <c r="M528" s="36"/>
      <c r="N528" s="35">
        <f t="shared" si="55"/>
        <v>0</v>
      </c>
      <c r="O528" s="35">
        <f t="shared" si="55"/>
        <v>0</v>
      </c>
      <c r="P528" s="35">
        <f t="shared" si="55"/>
        <v>0</v>
      </c>
    </row>
    <row r="529" spans="1:16" ht="20.100000000000001" hidden="1" customHeight="1">
      <c r="A529" s="38"/>
      <c r="B529" s="42"/>
      <c r="C529" s="42"/>
      <c r="D529" s="42"/>
      <c r="E529" s="41"/>
      <c r="F529" s="40" t="s">
        <v>11</v>
      </c>
      <c r="G529" s="39"/>
      <c r="H529" s="38"/>
      <c r="I529" s="35"/>
      <c r="J529" s="37"/>
      <c r="K529" s="35">
        <f>J529*H529</f>
        <v>0</v>
      </c>
      <c r="L529" s="36"/>
      <c r="M529" s="36"/>
      <c r="N529" s="35">
        <f t="shared" si="55"/>
        <v>0</v>
      </c>
      <c r="O529" s="35">
        <f t="shared" si="55"/>
        <v>0</v>
      </c>
      <c r="P529" s="35">
        <f t="shared" si="55"/>
        <v>0</v>
      </c>
    </row>
    <row r="530" spans="1:16" ht="20.100000000000001" hidden="1" customHeight="1">
      <c r="A530" s="38"/>
      <c r="B530" s="42"/>
      <c r="C530" s="42"/>
      <c r="D530" s="42"/>
      <c r="E530" s="41"/>
      <c r="F530" s="40" t="s">
        <v>11</v>
      </c>
      <c r="G530" s="39"/>
      <c r="H530" s="38"/>
      <c r="I530" s="35"/>
      <c r="J530" s="37"/>
      <c r="K530" s="35">
        <f>J530*H530</f>
        <v>0</v>
      </c>
      <c r="L530" s="36"/>
      <c r="M530" s="36"/>
      <c r="N530" s="35">
        <f t="shared" si="55"/>
        <v>0</v>
      </c>
      <c r="O530" s="35">
        <f t="shared" si="55"/>
        <v>0</v>
      </c>
      <c r="P530" s="35">
        <f t="shared" si="55"/>
        <v>0</v>
      </c>
    </row>
    <row r="531" spans="1:16" ht="20.100000000000001" hidden="1" customHeight="1">
      <c r="A531" s="38"/>
      <c r="B531" s="42"/>
      <c r="C531" s="42"/>
      <c r="D531" s="42"/>
      <c r="E531" s="41"/>
      <c r="F531" s="40"/>
      <c r="G531" s="39"/>
      <c r="H531" s="38"/>
      <c r="I531" s="35"/>
      <c r="J531" s="37"/>
      <c r="K531" s="35"/>
      <c r="L531" s="36"/>
      <c r="M531" s="36"/>
      <c r="N531" s="35"/>
      <c r="O531" s="35"/>
      <c r="P531" s="35"/>
    </row>
    <row r="532" spans="1:16" ht="20.100000000000001" hidden="1" customHeight="1">
      <c r="A532" s="38"/>
      <c r="B532" s="42"/>
      <c r="C532" s="42"/>
      <c r="D532" s="42"/>
      <c r="E532" s="41"/>
      <c r="F532" s="40"/>
      <c r="G532" s="39"/>
      <c r="H532" s="38"/>
      <c r="I532" s="35"/>
      <c r="J532" s="37"/>
      <c r="K532" s="35"/>
      <c r="L532" s="36"/>
      <c r="M532" s="36"/>
      <c r="N532" s="35"/>
      <c r="O532" s="35"/>
      <c r="P532" s="35"/>
    </row>
    <row r="533" spans="1:16" s="28" customFormat="1" ht="20.100000000000001" hidden="1" customHeight="1">
      <c r="A533" s="30"/>
      <c r="B533" s="34" t="s">
        <v>10</v>
      </c>
      <c r="C533" s="34"/>
      <c r="D533" s="34"/>
      <c r="E533" s="33"/>
      <c r="F533" s="32"/>
      <c r="G533" s="31"/>
      <c r="H533" s="44">
        <f t="shared" ref="H533:P533" si="56">SUM(H527:H532)</f>
        <v>0</v>
      </c>
      <c r="I533" s="44">
        <f t="shared" si="56"/>
        <v>0</v>
      </c>
      <c r="J533" s="44">
        <f t="shared" si="56"/>
        <v>0</v>
      </c>
      <c r="K533" s="44">
        <f t="shared" si="56"/>
        <v>0</v>
      </c>
      <c r="L533" s="44">
        <f t="shared" si="56"/>
        <v>0</v>
      </c>
      <c r="M533" s="44">
        <f t="shared" si="56"/>
        <v>0</v>
      </c>
      <c r="N533" s="44">
        <f t="shared" si="56"/>
        <v>0</v>
      </c>
      <c r="O533" s="44">
        <f t="shared" si="56"/>
        <v>0</v>
      </c>
      <c r="P533" s="44">
        <f t="shared" si="56"/>
        <v>0</v>
      </c>
    </row>
    <row r="534" spans="1:16" s="28" customFormat="1" ht="20.100000000000001" hidden="1" customHeight="1">
      <c r="A534" s="30"/>
      <c r="B534" s="34"/>
      <c r="C534" s="34"/>
      <c r="D534" s="34"/>
      <c r="E534" s="33"/>
      <c r="F534" s="32"/>
      <c r="G534" s="31"/>
      <c r="H534" s="44"/>
      <c r="I534" s="44"/>
      <c r="J534" s="44"/>
      <c r="K534" s="44"/>
      <c r="L534" s="44"/>
      <c r="M534" s="44"/>
      <c r="N534" s="44"/>
      <c r="O534" s="44"/>
      <c r="P534" s="44"/>
    </row>
    <row r="535" spans="1:16" ht="20.100000000000001" hidden="1" customHeight="1">
      <c r="A535" s="38">
        <v>5</v>
      </c>
      <c r="B535" s="42"/>
      <c r="C535" s="42"/>
      <c r="D535" s="42"/>
      <c r="E535" s="41"/>
      <c r="F535" s="40"/>
      <c r="G535" s="43"/>
      <c r="H535" s="38"/>
      <c r="I535" s="35"/>
      <c r="J535" s="37"/>
      <c r="K535" s="35">
        <f>J535*H535</f>
        <v>0</v>
      </c>
      <c r="L535" s="36"/>
      <c r="M535" s="36"/>
      <c r="N535" s="35">
        <f t="shared" ref="N535:P536" si="57">M535+K535+I535</f>
        <v>0</v>
      </c>
      <c r="O535" s="35">
        <f t="shared" si="57"/>
        <v>0</v>
      </c>
      <c r="P535" s="35">
        <f t="shared" si="57"/>
        <v>0</v>
      </c>
    </row>
    <row r="536" spans="1:16" ht="20.100000000000001" hidden="1" customHeight="1">
      <c r="A536" s="38">
        <v>6</v>
      </c>
      <c r="B536" s="42"/>
      <c r="C536" s="42"/>
      <c r="D536" s="42"/>
      <c r="E536" s="41"/>
      <c r="F536" s="40"/>
      <c r="G536" s="39"/>
      <c r="H536" s="38"/>
      <c r="I536" s="35"/>
      <c r="J536" s="37"/>
      <c r="K536" s="35">
        <f>J536*H536</f>
        <v>0</v>
      </c>
      <c r="L536" s="36"/>
      <c r="M536" s="36"/>
      <c r="N536" s="35">
        <f t="shared" si="57"/>
        <v>0</v>
      </c>
      <c r="O536" s="35">
        <f t="shared" si="57"/>
        <v>0</v>
      </c>
      <c r="P536" s="35">
        <f t="shared" si="57"/>
        <v>0</v>
      </c>
    </row>
    <row r="537" spans="1:16" ht="20.100000000000001" hidden="1" customHeight="1">
      <c r="A537" s="38"/>
      <c r="B537" s="42"/>
      <c r="C537" s="42"/>
      <c r="D537" s="42"/>
      <c r="E537" s="41"/>
      <c r="F537" s="40"/>
      <c r="G537" s="39"/>
      <c r="H537" s="38"/>
      <c r="I537" s="35"/>
      <c r="J537" s="37"/>
      <c r="K537" s="35"/>
      <c r="L537" s="36"/>
      <c r="M537" s="36"/>
      <c r="N537" s="35"/>
      <c r="O537" s="35"/>
      <c r="P537" s="35"/>
    </row>
    <row r="538" spans="1:16" s="28" customFormat="1" ht="20.100000000000001" hidden="1" customHeight="1">
      <c r="A538" s="34"/>
      <c r="B538" s="34" t="s">
        <v>9</v>
      </c>
      <c r="C538" s="34"/>
      <c r="D538" s="34"/>
      <c r="E538" s="33"/>
      <c r="F538" s="32"/>
      <c r="G538" s="31"/>
      <c r="H538" s="30">
        <f t="shared" ref="H538:P538" si="58">SUM(H535:H536)</f>
        <v>0</v>
      </c>
      <c r="I538" s="30">
        <f t="shared" si="58"/>
        <v>0</v>
      </c>
      <c r="J538" s="30">
        <f t="shared" si="58"/>
        <v>0</v>
      </c>
      <c r="K538" s="30">
        <f t="shared" si="58"/>
        <v>0</v>
      </c>
      <c r="L538" s="30">
        <f t="shared" si="58"/>
        <v>0</v>
      </c>
      <c r="M538" s="30">
        <f t="shared" si="58"/>
        <v>0</v>
      </c>
      <c r="N538" s="30">
        <f t="shared" si="58"/>
        <v>0</v>
      </c>
      <c r="O538" s="30">
        <f t="shared" si="58"/>
        <v>0</v>
      </c>
      <c r="P538" s="30">
        <f t="shared" si="58"/>
        <v>0</v>
      </c>
    </row>
    <row r="539" spans="1:16" s="28" customFormat="1" ht="20.100000000000001" hidden="1" customHeight="1">
      <c r="A539" s="34"/>
      <c r="B539" s="34"/>
      <c r="C539" s="34"/>
      <c r="D539" s="34"/>
      <c r="E539" s="33"/>
      <c r="F539" s="32"/>
      <c r="G539" s="31"/>
      <c r="H539" s="30"/>
      <c r="I539" s="30"/>
      <c r="J539" s="30"/>
      <c r="K539" s="30"/>
      <c r="L539" s="30"/>
      <c r="M539" s="30"/>
      <c r="N539" s="30"/>
      <c r="O539" s="30"/>
      <c r="P539" s="30"/>
    </row>
    <row r="540" spans="1:16" ht="20.100000000000001" customHeight="1">
      <c r="A540" s="27"/>
      <c r="B540" s="27" t="s">
        <v>8</v>
      </c>
      <c r="C540" s="27"/>
      <c r="D540" s="27"/>
      <c r="E540" s="27"/>
      <c r="F540" s="26"/>
      <c r="G540" s="25"/>
      <c r="H540" s="24">
        <f t="shared" ref="H540:P540" si="59">H538+H533+H525</f>
        <v>6</v>
      </c>
      <c r="I540" s="23">
        <f t="shared" si="59"/>
        <v>674778</v>
      </c>
      <c r="J540" s="23">
        <f t="shared" si="59"/>
        <v>14977.5</v>
      </c>
      <c r="K540" s="23">
        <f t="shared" si="59"/>
        <v>89865</v>
      </c>
      <c r="L540" s="23">
        <f t="shared" si="59"/>
        <v>0</v>
      </c>
      <c r="M540" s="23">
        <f t="shared" si="59"/>
        <v>240000</v>
      </c>
      <c r="N540" s="23">
        <f t="shared" si="59"/>
        <v>1004643</v>
      </c>
      <c r="O540" s="23">
        <f t="shared" si="59"/>
        <v>700000</v>
      </c>
      <c r="P540" s="23">
        <f t="shared" si="59"/>
        <v>304643</v>
      </c>
    </row>
    <row r="541" spans="1:16" ht="18" customHeight="1">
      <c r="N541" s="21"/>
    </row>
    <row r="542" spans="1:16" ht="18" customHeight="1">
      <c r="E542" s="3" t="s">
        <v>7</v>
      </c>
      <c r="N542" s="21"/>
    </row>
    <row r="543" spans="1:16" ht="18" customHeight="1">
      <c r="N543" s="21"/>
    </row>
    <row r="544" spans="1:16" ht="18" customHeight="1">
      <c r="E544" s="20"/>
      <c r="F544" s="19" t="s">
        <v>6</v>
      </c>
      <c r="G544" s="18" t="s">
        <v>5</v>
      </c>
      <c r="H544" s="82" t="s">
        <v>4</v>
      </c>
      <c r="I544" s="83"/>
      <c r="J544" s="11"/>
      <c r="K544" s="11"/>
      <c r="L544" s="11"/>
      <c r="M544" s="11"/>
      <c r="N544" s="5"/>
    </row>
    <row r="545" spans="5:14" ht="18" customHeight="1">
      <c r="E545" s="17"/>
      <c r="F545" s="16"/>
      <c r="G545" s="15"/>
      <c r="H545" s="15"/>
      <c r="I545" s="14"/>
      <c r="J545" s="11"/>
      <c r="K545" s="11"/>
      <c r="L545" s="11"/>
      <c r="M545" s="11"/>
      <c r="N545" s="5"/>
    </row>
    <row r="546" spans="5:14" ht="20.100000000000001" customHeight="1">
      <c r="E546" s="13" t="s">
        <v>3</v>
      </c>
      <c r="F546" s="12"/>
      <c r="G546" s="12"/>
      <c r="H546" s="84">
        <f>N540</f>
        <v>1004643</v>
      </c>
      <c r="I546" s="85"/>
      <c r="J546" s="11"/>
      <c r="K546" s="11"/>
      <c r="L546" s="11"/>
      <c r="M546" s="11"/>
      <c r="N546" s="11"/>
    </row>
    <row r="547" spans="5:14" ht="20.100000000000001" customHeight="1">
      <c r="E547" s="10" t="s">
        <v>2</v>
      </c>
      <c r="F547" s="9"/>
      <c r="G547" s="8"/>
      <c r="H547" s="86">
        <f>SUM(H546)</f>
        <v>1004643</v>
      </c>
      <c r="I547" s="87"/>
      <c r="J547" s="4"/>
      <c r="K547" s="4"/>
      <c r="L547" s="4"/>
      <c r="M547" s="4"/>
      <c r="N547" s="7"/>
    </row>
    <row r="548" spans="5:14" ht="18" customHeight="1">
      <c r="E548" s="4"/>
      <c r="F548" s="6"/>
      <c r="G548" s="5"/>
      <c r="H548" s="4"/>
      <c r="I548" s="4"/>
      <c r="J548" s="4"/>
      <c r="K548" s="4"/>
      <c r="L548" s="4"/>
      <c r="M548" s="4"/>
      <c r="N548" s="4"/>
    </row>
    <row r="549" spans="5:14" ht="18" customHeight="1">
      <c r="E549" s="3" t="s">
        <v>1</v>
      </c>
      <c r="F549" s="3"/>
      <c r="G549" s="3"/>
      <c r="H549" s="3" t="s">
        <v>0</v>
      </c>
      <c r="I549" s="3"/>
      <c r="J549" s="3"/>
      <c r="K549" s="3"/>
      <c r="L549" s="3"/>
      <c r="M549" s="3"/>
      <c r="N549" s="2"/>
    </row>
    <row r="568" spans="1:20" ht="15" customHeight="1">
      <c r="B568" s="77" t="s">
        <v>47</v>
      </c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</row>
    <row r="569" spans="1:20" ht="15" customHeight="1">
      <c r="B569" s="77" t="s">
        <v>29</v>
      </c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</row>
    <row r="570" spans="1:20" ht="15" customHeight="1"/>
    <row r="571" spans="1:20" ht="15" customHeight="1">
      <c r="A571" s="63"/>
      <c r="B571" s="62"/>
      <c r="C571" s="62"/>
      <c r="D571" s="62"/>
      <c r="E571" s="60"/>
      <c r="F571" s="60"/>
      <c r="G571" s="61"/>
      <c r="H571" s="61"/>
      <c r="I571" s="60"/>
      <c r="J571" s="79" t="s">
        <v>27</v>
      </c>
      <c r="K571" s="80"/>
      <c r="L571" s="81" t="s">
        <v>26</v>
      </c>
      <c r="M571" s="80"/>
      <c r="N571" s="59"/>
      <c r="O571" s="88" t="s">
        <v>46</v>
      </c>
      <c r="P571" s="88" t="s">
        <v>42</v>
      </c>
    </row>
    <row r="572" spans="1:20" ht="15" customHeight="1">
      <c r="A572" s="58"/>
      <c r="B572" s="5"/>
      <c r="C572" s="5"/>
      <c r="D572" s="5"/>
      <c r="E572" s="55" t="s">
        <v>28</v>
      </c>
      <c r="F572" s="55" t="s">
        <v>23</v>
      </c>
      <c r="G572" s="57" t="s">
        <v>22</v>
      </c>
      <c r="H572" s="57" t="s">
        <v>21</v>
      </c>
      <c r="I572" s="55" t="s">
        <v>20</v>
      </c>
      <c r="J572" s="56"/>
      <c r="K572" s="56"/>
      <c r="L572" s="56"/>
      <c r="M572" s="56"/>
      <c r="N572" s="55" t="s">
        <v>19</v>
      </c>
      <c r="O572" s="89"/>
      <c r="P572" s="89"/>
    </row>
    <row r="573" spans="1:20" ht="15" customHeight="1">
      <c r="A573" s="16"/>
      <c r="B573" s="54"/>
      <c r="C573" s="54"/>
      <c r="D573" s="54"/>
      <c r="E573" s="51" t="s">
        <v>18</v>
      </c>
      <c r="F573" s="51"/>
      <c r="G573" s="53"/>
      <c r="H573" s="53"/>
      <c r="I573" s="51"/>
      <c r="J573" s="52"/>
      <c r="K573" s="52" t="s">
        <v>4</v>
      </c>
      <c r="L573" s="52"/>
      <c r="M573" s="52" t="s">
        <v>4</v>
      </c>
      <c r="N573" s="51" t="s">
        <v>17</v>
      </c>
      <c r="O573" s="90"/>
      <c r="P573" s="90"/>
    </row>
    <row r="574" spans="1:20" ht="20.100000000000001" customHeight="1">
      <c r="A574" s="38"/>
      <c r="B574" s="42"/>
      <c r="C574" s="42"/>
      <c r="D574" s="42"/>
      <c r="E574" s="41"/>
      <c r="F574" s="40"/>
      <c r="G574" s="39"/>
      <c r="H574" s="38"/>
      <c r="I574" s="35"/>
      <c r="J574" s="37"/>
      <c r="K574" s="35">
        <f>J574*H574</f>
        <v>0</v>
      </c>
      <c r="L574" s="37"/>
      <c r="M574" s="37"/>
      <c r="N574" s="46">
        <f>M574+K574+I574</f>
        <v>0</v>
      </c>
      <c r="O574" s="45"/>
      <c r="P574" s="45"/>
      <c r="R574">
        <f>3907.2*3</f>
        <v>11721.599999999999</v>
      </c>
    </row>
    <row r="575" spans="1:20" ht="20.100000000000001" customHeight="1">
      <c r="A575" s="38"/>
      <c r="B575" s="42" t="s">
        <v>45</v>
      </c>
      <c r="C575" s="42"/>
      <c r="D575" s="42"/>
      <c r="E575" s="41" t="s">
        <v>44</v>
      </c>
      <c r="F575" s="40" t="s">
        <v>14</v>
      </c>
      <c r="G575" s="39" t="s">
        <v>43</v>
      </c>
      <c r="H575" s="38">
        <v>2</v>
      </c>
      <c r="I575" s="35">
        <f>652951+3000</f>
        <v>655951</v>
      </c>
      <c r="J575" s="37">
        <f>149775*10/100</f>
        <v>14977.5</v>
      </c>
      <c r="K575" s="35">
        <f>J575*H575</f>
        <v>29955</v>
      </c>
      <c r="L575" s="37"/>
      <c r="M575" s="36">
        <f>55000+120000</f>
        <v>175000</v>
      </c>
      <c r="N575" s="46">
        <f>M575+K575+I575</f>
        <v>860906</v>
      </c>
      <c r="O575" s="45">
        <v>700000</v>
      </c>
      <c r="P575" s="48">
        <f>+N575-O575</f>
        <v>160906</v>
      </c>
      <c r="T575" s="21">
        <f>+P575+T469</f>
        <v>160906</v>
      </c>
    </row>
    <row r="576" spans="1:20" ht="20.100000000000001" customHeight="1">
      <c r="A576" s="38"/>
      <c r="B576" s="42"/>
      <c r="C576" s="42"/>
      <c r="D576" s="42"/>
      <c r="E576" s="41"/>
      <c r="F576" s="40"/>
      <c r="G576" s="39"/>
      <c r="H576" s="38"/>
      <c r="I576" s="35"/>
      <c r="J576" s="37"/>
      <c r="K576" s="35"/>
      <c r="L576" s="36"/>
      <c r="M576" s="37"/>
      <c r="N576" s="46">
        <f>M576+K576+I576</f>
        <v>0</v>
      </c>
      <c r="O576" s="45"/>
      <c r="P576" s="45"/>
    </row>
    <row r="577" spans="1:16" ht="20.100000000000001" customHeight="1">
      <c r="A577" s="38"/>
      <c r="B577" s="42"/>
      <c r="C577" s="42"/>
      <c r="D577" s="42"/>
      <c r="E577" s="41"/>
      <c r="F577" s="40"/>
      <c r="G577" s="39"/>
      <c r="H577" s="38"/>
      <c r="I577" s="35"/>
      <c r="J577" s="37"/>
      <c r="K577" s="35"/>
      <c r="L577" s="36"/>
      <c r="M577" s="36"/>
      <c r="N577" s="35"/>
      <c r="O577" s="45"/>
      <c r="P577" s="45"/>
    </row>
    <row r="578" spans="1:16" s="28" customFormat="1" ht="20.100000000000001" customHeight="1">
      <c r="A578" s="30"/>
      <c r="B578" s="34" t="s">
        <v>12</v>
      </c>
      <c r="C578" s="34"/>
      <c r="D578" s="34"/>
      <c r="E578" s="33"/>
      <c r="F578" s="32"/>
      <c r="G578" s="31"/>
      <c r="H578" s="44">
        <f t="shared" ref="H578:P578" si="60">SUM(H574:H577)</f>
        <v>2</v>
      </c>
      <c r="I578" s="44">
        <f t="shared" si="60"/>
        <v>655951</v>
      </c>
      <c r="J578" s="44">
        <f t="shared" si="60"/>
        <v>14977.5</v>
      </c>
      <c r="K578" s="44">
        <f t="shared" si="60"/>
        <v>29955</v>
      </c>
      <c r="L578" s="44">
        <f t="shared" si="60"/>
        <v>0</v>
      </c>
      <c r="M578" s="44">
        <f t="shared" si="60"/>
        <v>175000</v>
      </c>
      <c r="N578" s="44">
        <f t="shared" si="60"/>
        <v>860906</v>
      </c>
      <c r="O578" s="44">
        <f t="shared" si="60"/>
        <v>700000</v>
      </c>
      <c r="P578" s="44">
        <f t="shared" si="60"/>
        <v>160906</v>
      </c>
    </row>
    <row r="579" spans="1:16" s="28" customFormat="1" ht="20.100000000000001" hidden="1" customHeight="1">
      <c r="A579" s="30"/>
      <c r="B579" s="34"/>
      <c r="C579" s="34"/>
      <c r="D579" s="34"/>
      <c r="E579" s="33"/>
      <c r="F579" s="32"/>
      <c r="G579" s="31"/>
      <c r="H579" s="44"/>
      <c r="I579" s="44"/>
      <c r="J579" s="44"/>
      <c r="K579" s="35">
        <f>J579*H579</f>
        <v>0</v>
      </c>
      <c r="L579" s="44"/>
      <c r="M579" s="44"/>
      <c r="N579" s="44"/>
      <c r="O579" s="44"/>
      <c r="P579" s="44"/>
    </row>
    <row r="580" spans="1:16" ht="20.100000000000001" hidden="1" customHeight="1">
      <c r="A580" s="38">
        <v>3</v>
      </c>
      <c r="B580" s="42"/>
      <c r="C580" s="42"/>
      <c r="D580" s="42"/>
      <c r="E580" s="41"/>
      <c r="F580" s="40" t="s">
        <v>11</v>
      </c>
      <c r="G580" s="39"/>
      <c r="H580" s="38"/>
      <c r="I580" s="35"/>
      <c r="J580" s="37"/>
      <c r="K580" s="35">
        <f>J580*H580</f>
        <v>0</v>
      </c>
      <c r="L580" s="36"/>
      <c r="M580" s="36"/>
      <c r="N580" s="35">
        <f t="shared" ref="N580:P583" si="61">M580+K580+I580</f>
        <v>0</v>
      </c>
      <c r="O580" s="35">
        <f t="shared" si="61"/>
        <v>0</v>
      </c>
      <c r="P580" s="35">
        <f t="shared" si="61"/>
        <v>0</v>
      </c>
    </row>
    <row r="581" spans="1:16" ht="20.100000000000001" hidden="1" customHeight="1">
      <c r="A581" s="38">
        <v>4</v>
      </c>
      <c r="B581" s="42"/>
      <c r="C581" s="42"/>
      <c r="D581" s="42"/>
      <c r="E581" s="41"/>
      <c r="F581" s="40" t="s">
        <v>11</v>
      </c>
      <c r="G581" s="39"/>
      <c r="H581" s="38"/>
      <c r="I581" s="35"/>
      <c r="J581" s="37"/>
      <c r="K581" s="35">
        <f>J581*H581</f>
        <v>0</v>
      </c>
      <c r="L581" s="36"/>
      <c r="M581" s="36"/>
      <c r="N581" s="35">
        <f t="shared" si="61"/>
        <v>0</v>
      </c>
      <c r="O581" s="35">
        <f t="shared" si="61"/>
        <v>0</v>
      </c>
      <c r="P581" s="35">
        <f t="shared" si="61"/>
        <v>0</v>
      </c>
    </row>
    <row r="582" spans="1:16" ht="20.100000000000001" hidden="1" customHeight="1">
      <c r="A582" s="38"/>
      <c r="B582" s="42"/>
      <c r="C582" s="42"/>
      <c r="D582" s="42"/>
      <c r="E582" s="41"/>
      <c r="F582" s="40" t="s">
        <v>11</v>
      </c>
      <c r="G582" s="39"/>
      <c r="H582" s="38"/>
      <c r="I582" s="35"/>
      <c r="J582" s="37"/>
      <c r="K582" s="35">
        <f>J582*H582</f>
        <v>0</v>
      </c>
      <c r="L582" s="36"/>
      <c r="M582" s="36"/>
      <c r="N582" s="35">
        <f t="shared" si="61"/>
        <v>0</v>
      </c>
      <c r="O582" s="35">
        <f t="shared" si="61"/>
        <v>0</v>
      </c>
      <c r="P582" s="35">
        <f t="shared" si="61"/>
        <v>0</v>
      </c>
    </row>
    <row r="583" spans="1:16" ht="20.100000000000001" hidden="1" customHeight="1">
      <c r="A583" s="38"/>
      <c r="B583" s="42"/>
      <c r="C583" s="42"/>
      <c r="D583" s="42"/>
      <c r="E583" s="41"/>
      <c r="F583" s="40" t="s">
        <v>11</v>
      </c>
      <c r="G583" s="39"/>
      <c r="H583" s="38"/>
      <c r="I583" s="35"/>
      <c r="J583" s="37"/>
      <c r="K583" s="35">
        <f>J583*H583</f>
        <v>0</v>
      </c>
      <c r="L583" s="36"/>
      <c r="M583" s="36"/>
      <c r="N583" s="35">
        <f t="shared" si="61"/>
        <v>0</v>
      </c>
      <c r="O583" s="35">
        <f t="shared" si="61"/>
        <v>0</v>
      </c>
      <c r="P583" s="35">
        <f t="shared" si="61"/>
        <v>0</v>
      </c>
    </row>
    <row r="584" spans="1:16" ht="20.100000000000001" hidden="1" customHeight="1">
      <c r="A584" s="38"/>
      <c r="B584" s="42"/>
      <c r="C584" s="42"/>
      <c r="D584" s="42"/>
      <c r="E584" s="41"/>
      <c r="F584" s="40"/>
      <c r="G584" s="39"/>
      <c r="H584" s="38"/>
      <c r="I584" s="35"/>
      <c r="J584" s="37"/>
      <c r="K584" s="35"/>
      <c r="L584" s="36"/>
      <c r="M584" s="36"/>
      <c r="N584" s="35"/>
      <c r="O584" s="35"/>
      <c r="P584" s="35"/>
    </row>
    <row r="585" spans="1:16" ht="20.100000000000001" hidden="1" customHeight="1">
      <c r="A585" s="38"/>
      <c r="B585" s="42"/>
      <c r="C585" s="42"/>
      <c r="D585" s="42"/>
      <c r="E585" s="41"/>
      <c r="F585" s="40"/>
      <c r="G585" s="39"/>
      <c r="H585" s="38"/>
      <c r="I585" s="35"/>
      <c r="J585" s="37"/>
      <c r="K585" s="35"/>
      <c r="L585" s="36"/>
      <c r="M585" s="36"/>
      <c r="N585" s="35"/>
      <c r="O585" s="35"/>
      <c r="P585" s="35"/>
    </row>
    <row r="586" spans="1:16" s="28" customFormat="1" ht="20.100000000000001" hidden="1" customHeight="1">
      <c r="A586" s="30"/>
      <c r="B586" s="34" t="s">
        <v>10</v>
      </c>
      <c r="C586" s="34"/>
      <c r="D586" s="34"/>
      <c r="E586" s="33"/>
      <c r="F586" s="32"/>
      <c r="G586" s="31"/>
      <c r="H586" s="44">
        <f t="shared" ref="H586:P586" si="62">SUM(H580:H585)</f>
        <v>0</v>
      </c>
      <c r="I586" s="44">
        <f t="shared" si="62"/>
        <v>0</v>
      </c>
      <c r="J586" s="44">
        <f t="shared" si="62"/>
        <v>0</v>
      </c>
      <c r="K586" s="44">
        <f t="shared" si="62"/>
        <v>0</v>
      </c>
      <c r="L586" s="44">
        <f t="shared" si="62"/>
        <v>0</v>
      </c>
      <c r="M586" s="44">
        <f t="shared" si="62"/>
        <v>0</v>
      </c>
      <c r="N586" s="44">
        <f t="shared" si="62"/>
        <v>0</v>
      </c>
      <c r="O586" s="44">
        <f t="shared" si="62"/>
        <v>0</v>
      </c>
      <c r="P586" s="44">
        <f t="shared" si="62"/>
        <v>0</v>
      </c>
    </row>
    <row r="587" spans="1:16" s="28" customFormat="1" ht="20.100000000000001" hidden="1" customHeight="1">
      <c r="A587" s="30"/>
      <c r="B587" s="34"/>
      <c r="C587" s="34"/>
      <c r="D587" s="34"/>
      <c r="E587" s="33"/>
      <c r="F587" s="32"/>
      <c r="G587" s="31"/>
      <c r="H587" s="44"/>
      <c r="I587" s="44"/>
      <c r="J587" s="44"/>
      <c r="K587" s="44"/>
      <c r="L587" s="44"/>
      <c r="M587" s="44"/>
      <c r="N587" s="44"/>
      <c r="O587" s="44"/>
      <c r="P587" s="44"/>
    </row>
    <row r="588" spans="1:16" ht="20.100000000000001" hidden="1" customHeight="1">
      <c r="A588" s="38">
        <v>5</v>
      </c>
      <c r="B588" s="42"/>
      <c r="C588" s="42"/>
      <c r="D588" s="42"/>
      <c r="E588" s="41"/>
      <c r="F588" s="40"/>
      <c r="G588" s="43"/>
      <c r="H588" s="38"/>
      <c r="I588" s="35"/>
      <c r="J588" s="37"/>
      <c r="K588" s="35">
        <f>J588*H588</f>
        <v>0</v>
      </c>
      <c r="L588" s="36"/>
      <c r="M588" s="36"/>
      <c r="N588" s="35">
        <f t="shared" ref="N588:P589" si="63">M588+K588+I588</f>
        <v>0</v>
      </c>
      <c r="O588" s="35">
        <f t="shared" si="63"/>
        <v>0</v>
      </c>
      <c r="P588" s="35">
        <f t="shared" si="63"/>
        <v>0</v>
      </c>
    </row>
    <row r="589" spans="1:16" ht="20.100000000000001" hidden="1" customHeight="1">
      <c r="A589" s="38">
        <v>6</v>
      </c>
      <c r="B589" s="42"/>
      <c r="C589" s="42"/>
      <c r="D589" s="42"/>
      <c r="E589" s="41"/>
      <c r="F589" s="40"/>
      <c r="G589" s="39"/>
      <c r="H589" s="38"/>
      <c r="I589" s="35"/>
      <c r="J589" s="37"/>
      <c r="K589" s="35">
        <f>J589*H589</f>
        <v>0</v>
      </c>
      <c r="L589" s="36"/>
      <c r="M589" s="36"/>
      <c r="N589" s="35">
        <f t="shared" si="63"/>
        <v>0</v>
      </c>
      <c r="O589" s="35">
        <f t="shared" si="63"/>
        <v>0</v>
      </c>
      <c r="P589" s="35">
        <f t="shared" si="63"/>
        <v>0</v>
      </c>
    </row>
    <row r="590" spans="1:16" ht="20.100000000000001" hidden="1" customHeight="1">
      <c r="A590" s="38"/>
      <c r="B590" s="42"/>
      <c r="C590" s="42"/>
      <c r="D590" s="42"/>
      <c r="E590" s="41"/>
      <c r="F590" s="40"/>
      <c r="G590" s="39"/>
      <c r="H590" s="38"/>
      <c r="I590" s="35"/>
      <c r="J590" s="37"/>
      <c r="K590" s="35"/>
      <c r="L590" s="36"/>
      <c r="M590" s="36"/>
      <c r="N590" s="35"/>
      <c r="O590" s="35"/>
      <c r="P590" s="35"/>
    </row>
    <row r="591" spans="1:16" s="28" customFormat="1" ht="20.100000000000001" hidden="1" customHeight="1">
      <c r="A591" s="34"/>
      <c r="B591" s="34" t="s">
        <v>9</v>
      </c>
      <c r="C591" s="34"/>
      <c r="D591" s="34"/>
      <c r="E591" s="33"/>
      <c r="F591" s="32"/>
      <c r="G591" s="31"/>
      <c r="H591" s="30">
        <f t="shared" ref="H591:P591" si="64">SUM(H588:H589)</f>
        <v>0</v>
      </c>
      <c r="I591" s="30">
        <f t="shared" si="64"/>
        <v>0</v>
      </c>
      <c r="J591" s="30">
        <f t="shared" si="64"/>
        <v>0</v>
      </c>
      <c r="K591" s="30">
        <f t="shared" si="64"/>
        <v>0</v>
      </c>
      <c r="L591" s="30">
        <f t="shared" si="64"/>
        <v>0</v>
      </c>
      <c r="M591" s="30">
        <f t="shared" si="64"/>
        <v>0</v>
      </c>
      <c r="N591" s="30">
        <f t="shared" si="64"/>
        <v>0</v>
      </c>
      <c r="O591" s="30">
        <f t="shared" si="64"/>
        <v>0</v>
      </c>
      <c r="P591" s="30">
        <f t="shared" si="64"/>
        <v>0</v>
      </c>
    </row>
    <row r="592" spans="1:16" s="28" customFormat="1" ht="20.100000000000001" hidden="1" customHeight="1">
      <c r="A592" s="34"/>
      <c r="B592" s="34"/>
      <c r="C592" s="34"/>
      <c r="D592" s="34"/>
      <c r="E592" s="33"/>
      <c r="F592" s="32"/>
      <c r="G592" s="31"/>
      <c r="H592" s="30"/>
      <c r="I592" s="30"/>
      <c r="J592" s="30"/>
      <c r="K592" s="30"/>
      <c r="L592" s="30"/>
      <c r="M592" s="30"/>
      <c r="N592" s="30"/>
      <c r="O592" s="30"/>
      <c r="P592" s="30"/>
    </row>
    <row r="593" spans="1:16" ht="20.100000000000001" customHeight="1">
      <c r="A593" s="27"/>
      <c r="B593" s="27" t="s">
        <v>8</v>
      </c>
      <c r="C593" s="27"/>
      <c r="D593" s="27"/>
      <c r="E593" s="27"/>
      <c r="F593" s="26"/>
      <c r="G593" s="25"/>
      <c r="H593" s="24">
        <f t="shared" ref="H593:P593" si="65">H591+H586+H578</f>
        <v>2</v>
      </c>
      <c r="I593" s="23">
        <f t="shared" si="65"/>
        <v>655951</v>
      </c>
      <c r="J593" s="23">
        <f t="shared" si="65"/>
        <v>14977.5</v>
      </c>
      <c r="K593" s="23">
        <f t="shared" si="65"/>
        <v>29955</v>
      </c>
      <c r="L593" s="23">
        <f t="shared" si="65"/>
        <v>0</v>
      </c>
      <c r="M593" s="23">
        <f t="shared" si="65"/>
        <v>175000</v>
      </c>
      <c r="N593" s="23">
        <f t="shared" si="65"/>
        <v>860906</v>
      </c>
      <c r="O593" s="23">
        <f t="shared" si="65"/>
        <v>700000</v>
      </c>
      <c r="P593" s="23">
        <f t="shared" si="65"/>
        <v>160906</v>
      </c>
    </row>
    <row r="594" spans="1:16" ht="18" customHeight="1">
      <c r="N594" s="21"/>
    </row>
    <row r="595" spans="1:16" ht="18" customHeight="1">
      <c r="E595" s="3" t="s">
        <v>7</v>
      </c>
      <c r="N595" s="21"/>
    </row>
    <row r="596" spans="1:16" ht="18" customHeight="1">
      <c r="N596" s="21"/>
    </row>
    <row r="597" spans="1:16" ht="18" customHeight="1">
      <c r="E597" s="20"/>
      <c r="F597" s="19" t="s">
        <v>6</v>
      </c>
      <c r="G597" s="18" t="s">
        <v>5</v>
      </c>
      <c r="H597" s="82" t="s">
        <v>4</v>
      </c>
      <c r="I597" s="83"/>
      <c r="J597" s="11"/>
      <c r="K597" s="11"/>
      <c r="L597" s="11"/>
      <c r="M597" s="11"/>
      <c r="N597" s="5"/>
    </row>
    <row r="598" spans="1:16" ht="18" customHeight="1">
      <c r="E598" s="17"/>
      <c r="F598" s="16"/>
      <c r="G598" s="15"/>
      <c r="H598" s="15"/>
      <c r="I598" s="14"/>
      <c r="J598" s="11"/>
      <c r="K598" s="11"/>
      <c r="L598" s="11"/>
      <c r="M598" s="11"/>
      <c r="N598" s="5"/>
    </row>
    <row r="599" spans="1:16" ht="20.100000000000001" customHeight="1">
      <c r="E599" s="13" t="s">
        <v>3</v>
      </c>
      <c r="F599" s="12"/>
      <c r="G599" s="12"/>
      <c r="H599" s="84">
        <f>N593</f>
        <v>860906</v>
      </c>
      <c r="I599" s="85"/>
      <c r="J599" s="11"/>
      <c r="K599" s="11"/>
      <c r="L599" s="11"/>
      <c r="M599" s="11"/>
      <c r="N599" s="11"/>
    </row>
    <row r="600" spans="1:16" ht="20.100000000000001" customHeight="1">
      <c r="E600" s="10" t="s">
        <v>2</v>
      </c>
      <c r="F600" s="9"/>
      <c r="G600" s="8"/>
      <c r="H600" s="86">
        <f>SUM(H599)</f>
        <v>860906</v>
      </c>
      <c r="I600" s="87"/>
      <c r="J600" s="4"/>
      <c r="K600" s="4"/>
      <c r="L600" s="4"/>
      <c r="M600" s="4"/>
      <c r="N600" s="7"/>
    </row>
    <row r="601" spans="1:16" ht="18" customHeight="1">
      <c r="E601" s="4"/>
      <c r="F601" s="6"/>
      <c r="G601" s="5"/>
      <c r="H601" s="4"/>
      <c r="I601" s="4"/>
      <c r="J601" s="4"/>
      <c r="K601" s="4"/>
      <c r="L601" s="4"/>
      <c r="M601" s="4"/>
      <c r="N601" s="4"/>
    </row>
    <row r="602" spans="1:16" ht="18" customHeight="1">
      <c r="E602" s="3" t="s">
        <v>1</v>
      </c>
      <c r="F602" s="3"/>
      <c r="G602" s="3"/>
      <c r="H602" s="3" t="s">
        <v>0</v>
      </c>
      <c r="I602" s="3"/>
      <c r="J602" s="3"/>
      <c r="K602" s="3"/>
      <c r="L602" s="3"/>
      <c r="M602" s="3"/>
      <c r="N602" s="2"/>
    </row>
    <row r="621" spans="1:16" ht="15" customHeight="1">
      <c r="B621" s="77" t="s">
        <v>141</v>
      </c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</row>
    <row r="622" spans="1:16" ht="15" customHeight="1">
      <c r="B622" s="77" t="s">
        <v>140</v>
      </c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</row>
    <row r="623" spans="1:16" ht="15" customHeight="1"/>
    <row r="624" spans="1:16" ht="15" customHeight="1">
      <c r="A624" s="63"/>
      <c r="B624" s="62"/>
      <c r="C624" s="62"/>
      <c r="D624" s="62"/>
      <c r="E624" s="78" t="s">
        <v>28</v>
      </c>
      <c r="F624" s="60"/>
      <c r="G624" s="61"/>
      <c r="H624" s="61"/>
      <c r="I624" s="60"/>
      <c r="J624" s="79" t="s">
        <v>27</v>
      </c>
      <c r="K624" s="80"/>
      <c r="L624" s="81" t="s">
        <v>26</v>
      </c>
      <c r="M624" s="80"/>
      <c r="N624" s="59"/>
      <c r="O624" s="88" t="s">
        <v>138</v>
      </c>
      <c r="P624" s="88" t="s">
        <v>42</v>
      </c>
    </row>
    <row r="625" spans="1:20" ht="15" customHeight="1">
      <c r="A625" s="58"/>
      <c r="B625" s="5"/>
      <c r="C625" s="5"/>
      <c r="D625" s="5"/>
      <c r="E625" s="75"/>
      <c r="F625" s="75" t="s">
        <v>23</v>
      </c>
      <c r="G625" s="57" t="s">
        <v>22</v>
      </c>
      <c r="H625" s="57" t="s">
        <v>21</v>
      </c>
      <c r="I625" s="55" t="s">
        <v>20</v>
      </c>
      <c r="J625" s="56"/>
      <c r="K625" s="56"/>
      <c r="L625" s="56"/>
      <c r="M625" s="56"/>
      <c r="N625" s="55" t="s">
        <v>19</v>
      </c>
      <c r="O625" s="89"/>
      <c r="P625" s="89"/>
    </row>
    <row r="626" spans="1:20" ht="24" customHeight="1">
      <c r="A626" s="16"/>
      <c r="B626" s="54"/>
      <c r="C626" s="54"/>
      <c r="D626" s="54"/>
      <c r="E626" s="51" t="s">
        <v>18</v>
      </c>
      <c r="F626" s="76"/>
      <c r="G626" s="53"/>
      <c r="H626" s="53"/>
      <c r="I626" s="51"/>
      <c r="J626" s="52"/>
      <c r="K626" s="52" t="s">
        <v>4</v>
      </c>
      <c r="L626" s="52"/>
      <c r="M626" s="52" t="s">
        <v>4</v>
      </c>
      <c r="N626" s="51" t="s">
        <v>17</v>
      </c>
      <c r="O626" s="90"/>
      <c r="P626" s="90"/>
    </row>
    <row r="627" spans="1:20" ht="20.100000000000001" customHeight="1">
      <c r="A627" s="38"/>
      <c r="B627" s="42"/>
      <c r="C627" s="42"/>
      <c r="D627" s="42"/>
      <c r="E627" s="41"/>
      <c r="F627" s="40"/>
      <c r="G627" s="39"/>
      <c r="H627" s="38"/>
      <c r="I627" s="35"/>
      <c r="J627" s="37"/>
      <c r="K627" s="35">
        <f>J627*H627</f>
        <v>0</v>
      </c>
      <c r="L627" s="37"/>
      <c r="M627" s="37"/>
      <c r="N627" s="46">
        <f>M627+K627+I627</f>
        <v>0</v>
      </c>
      <c r="O627" s="45"/>
      <c r="P627" s="45"/>
    </row>
    <row r="628" spans="1:20" ht="19.5" customHeight="1">
      <c r="A628" s="38"/>
      <c r="B628" s="42" t="s">
        <v>125</v>
      </c>
      <c r="C628" s="42"/>
      <c r="D628" s="42"/>
      <c r="E628" s="40" t="s">
        <v>136</v>
      </c>
      <c r="F628" s="40" t="s">
        <v>14</v>
      </c>
      <c r="G628" s="39" t="s">
        <v>137</v>
      </c>
      <c r="H628" s="38">
        <v>3</v>
      </c>
      <c r="I628" s="35">
        <v>875458</v>
      </c>
      <c r="J628" s="37">
        <f>270000*10/100</f>
        <v>27000</v>
      </c>
      <c r="K628" s="35">
        <f t="shared" ref="K628:K630" si="66">J628*H628</f>
        <v>81000</v>
      </c>
      <c r="L628" s="37"/>
      <c r="M628" s="36">
        <v>270000</v>
      </c>
      <c r="N628" s="46">
        <f>M628+K628+I628</f>
        <v>1226458</v>
      </c>
      <c r="O628" s="45">
        <v>1000000</v>
      </c>
      <c r="P628" s="48">
        <f t="shared" ref="P628" si="67">+N628-O628</f>
        <v>226458</v>
      </c>
    </row>
    <row r="629" spans="1:20" ht="19.5" customHeight="1">
      <c r="A629" s="38"/>
      <c r="B629" s="42" t="s">
        <v>125</v>
      </c>
      <c r="C629" s="42"/>
      <c r="D629" s="42"/>
      <c r="E629" s="50"/>
      <c r="F629" s="40" t="s">
        <v>14</v>
      </c>
      <c r="G629" s="39" t="s">
        <v>139</v>
      </c>
      <c r="H629" s="38">
        <v>10</v>
      </c>
      <c r="I629" s="35">
        <v>1448786</v>
      </c>
      <c r="J629" s="37">
        <f>270000*10/100</f>
        <v>27000</v>
      </c>
      <c r="K629" s="35">
        <f t="shared" si="66"/>
        <v>270000</v>
      </c>
      <c r="L629" s="37"/>
      <c r="M629" s="36"/>
      <c r="N629" s="46">
        <f>M629+K629+I629</f>
        <v>1718786</v>
      </c>
      <c r="O629" s="45">
        <v>1000000</v>
      </c>
      <c r="P629" s="48">
        <f>+N629-O629</f>
        <v>718786</v>
      </c>
      <c r="T629" s="21"/>
    </row>
    <row r="630" spans="1:20" ht="19.5" customHeight="1">
      <c r="A630" s="38"/>
      <c r="B630" s="42" t="s">
        <v>126</v>
      </c>
      <c r="C630" s="42"/>
      <c r="D630" s="42"/>
      <c r="E630" s="40" t="s">
        <v>136</v>
      </c>
      <c r="F630" s="40" t="s">
        <v>14</v>
      </c>
      <c r="G630" s="39" t="s">
        <v>137</v>
      </c>
      <c r="H630" s="38">
        <v>3</v>
      </c>
      <c r="I630" s="35">
        <v>875458</v>
      </c>
      <c r="J630" s="37">
        <f>270000*10/100</f>
        <v>27000</v>
      </c>
      <c r="K630" s="35">
        <f t="shared" si="66"/>
        <v>81000</v>
      </c>
      <c r="L630" s="37"/>
      <c r="M630" s="36">
        <v>135000</v>
      </c>
      <c r="N630" s="46">
        <f>M630+K630+I630</f>
        <v>1091458</v>
      </c>
      <c r="O630" s="71"/>
      <c r="P630" s="48">
        <f t="shared" ref="P630" si="68">+N630-O630</f>
        <v>1091458</v>
      </c>
      <c r="T630" s="21"/>
    </row>
    <row r="631" spans="1:20" ht="20.100000000000001" customHeight="1">
      <c r="A631" s="38"/>
      <c r="B631" s="42" t="s">
        <v>126</v>
      </c>
      <c r="C631" s="42"/>
      <c r="D631" s="42"/>
      <c r="E631" s="41"/>
      <c r="F631" s="40" t="s">
        <v>14</v>
      </c>
      <c r="G631" s="39" t="s">
        <v>131</v>
      </c>
      <c r="H631" s="38">
        <v>4</v>
      </c>
      <c r="I631" s="35">
        <v>435490</v>
      </c>
      <c r="J631" s="37">
        <f t="shared" ref="J631:J634" si="69">270000*10/100</f>
        <v>27000</v>
      </c>
      <c r="K631" s="35">
        <f t="shared" ref="K631:K634" si="70">J631*H631</f>
        <v>108000</v>
      </c>
      <c r="L631" s="36"/>
      <c r="M631" s="36">
        <v>540000</v>
      </c>
      <c r="N631" s="46">
        <f t="shared" ref="N631:N634" si="71">M631+K631+I631</f>
        <v>1083490</v>
      </c>
      <c r="O631" s="45">
        <v>1000000</v>
      </c>
      <c r="P631" s="48">
        <f t="shared" ref="P631:P634" si="72">+N631-O631</f>
        <v>83490</v>
      </c>
    </row>
    <row r="632" spans="1:20" ht="20.100000000000001" customHeight="1">
      <c r="A632" s="38"/>
      <c r="B632" s="42" t="s">
        <v>127</v>
      </c>
      <c r="C632" s="42"/>
      <c r="D632" s="42"/>
      <c r="E632" s="41"/>
      <c r="F632" s="40" t="s">
        <v>14</v>
      </c>
      <c r="G632" s="39" t="s">
        <v>128</v>
      </c>
      <c r="H632" s="38">
        <v>7</v>
      </c>
      <c r="I632" s="35">
        <v>874430</v>
      </c>
      <c r="J632" s="37">
        <f t="shared" si="69"/>
        <v>27000</v>
      </c>
      <c r="K632" s="35">
        <f t="shared" si="70"/>
        <v>189000</v>
      </c>
      <c r="L632" s="36"/>
      <c r="M632" s="36">
        <f>250000*H632</f>
        <v>1750000</v>
      </c>
      <c r="N632" s="46">
        <f t="shared" si="71"/>
        <v>2813430</v>
      </c>
      <c r="O632" s="45">
        <v>1000000</v>
      </c>
      <c r="P632" s="48">
        <f t="shared" si="72"/>
        <v>1813430</v>
      </c>
    </row>
    <row r="633" spans="1:20" ht="20.100000000000001" customHeight="1">
      <c r="A633" s="38"/>
      <c r="B633" s="42" t="s">
        <v>129</v>
      </c>
      <c r="C633" s="42"/>
      <c r="D633" s="42"/>
      <c r="E633" s="41" t="s">
        <v>135</v>
      </c>
      <c r="F633" s="40" t="s">
        <v>14</v>
      </c>
      <c r="G633" s="39" t="s">
        <v>134</v>
      </c>
      <c r="H633" s="38">
        <v>2</v>
      </c>
      <c r="I633" s="35">
        <v>169650</v>
      </c>
      <c r="J633" s="37">
        <f t="shared" si="69"/>
        <v>27000</v>
      </c>
      <c r="K633" s="35">
        <f t="shared" si="70"/>
        <v>54000</v>
      </c>
      <c r="L633" s="36"/>
      <c r="M633" s="36">
        <v>600000</v>
      </c>
      <c r="N633" s="46">
        <f t="shared" si="71"/>
        <v>823650</v>
      </c>
      <c r="O633" s="45"/>
      <c r="P633" s="48">
        <f t="shared" si="72"/>
        <v>823650</v>
      </c>
    </row>
    <row r="634" spans="1:20" ht="20.100000000000001" customHeight="1">
      <c r="A634" s="38"/>
      <c r="B634" s="42" t="s">
        <v>130</v>
      </c>
      <c r="C634" s="42"/>
      <c r="D634" s="42"/>
      <c r="E634" s="41" t="s">
        <v>132</v>
      </c>
      <c r="F634" s="40" t="s">
        <v>14</v>
      </c>
      <c r="G634" s="39" t="s">
        <v>133</v>
      </c>
      <c r="H634" s="38">
        <v>5</v>
      </c>
      <c r="I634" s="35">
        <v>353300</v>
      </c>
      <c r="J634" s="37">
        <f t="shared" si="69"/>
        <v>27000</v>
      </c>
      <c r="K634" s="35">
        <f t="shared" si="70"/>
        <v>135000</v>
      </c>
      <c r="L634" s="36"/>
      <c r="M634" s="36"/>
      <c r="N634" s="46">
        <f t="shared" si="71"/>
        <v>488300</v>
      </c>
      <c r="O634" s="45"/>
      <c r="P634" s="48">
        <f t="shared" si="72"/>
        <v>488300</v>
      </c>
    </row>
    <row r="635" spans="1:20" s="28" customFormat="1" ht="20.100000000000001" customHeight="1">
      <c r="A635" s="30"/>
      <c r="B635" s="34" t="s">
        <v>12</v>
      </c>
      <c r="C635" s="34"/>
      <c r="D635" s="34"/>
      <c r="E635" s="33"/>
      <c r="F635" s="32"/>
      <c r="G635" s="31"/>
      <c r="H635" s="44">
        <f t="shared" ref="H635:O635" si="73">SUM(H627:H632)</f>
        <v>27</v>
      </c>
      <c r="I635" s="44">
        <f t="shared" si="73"/>
        <v>4509622</v>
      </c>
      <c r="J635" s="44">
        <f t="shared" si="73"/>
        <v>135000</v>
      </c>
      <c r="K635" s="44">
        <f t="shared" si="73"/>
        <v>729000</v>
      </c>
      <c r="L635" s="44">
        <f t="shared" si="73"/>
        <v>0</v>
      </c>
      <c r="M635" s="44">
        <f t="shared" si="73"/>
        <v>2695000</v>
      </c>
      <c r="N635" s="44">
        <f t="shared" si="73"/>
        <v>7933622</v>
      </c>
      <c r="O635" s="44">
        <f t="shared" si="73"/>
        <v>4000000</v>
      </c>
      <c r="P635" s="44">
        <f>SUM(P627:P632)</f>
        <v>3933622</v>
      </c>
    </row>
    <row r="636" spans="1:20" s="28" customFormat="1" ht="20.100000000000001" hidden="1" customHeight="1">
      <c r="A636" s="30"/>
      <c r="B636" s="34"/>
      <c r="C636" s="34"/>
      <c r="D636" s="34"/>
      <c r="E636" s="33"/>
      <c r="F636" s="32"/>
      <c r="G636" s="31"/>
      <c r="H636" s="44"/>
      <c r="I636" s="44"/>
      <c r="J636" s="44"/>
      <c r="K636" s="35">
        <f>J636*H636</f>
        <v>0</v>
      </c>
      <c r="L636" s="44"/>
      <c r="M636" s="44"/>
      <c r="N636" s="44"/>
      <c r="O636" s="44"/>
      <c r="P636" s="44"/>
    </row>
    <row r="637" spans="1:20" ht="20.100000000000001" hidden="1" customHeight="1">
      <c r="A637" s="38">
        <v>3</v>
      </c>
      <c r="B637" s="42"/>
      <c r="C637" s="42"/>
      <c r="D637" s="42"/>
      <c r="E637" s="41"/>
      <c r="F637" s="40" t="s">
        <v>11</v>
      </c>
      <c r="G637" s="39"/>
      <c r="H637" s="38"/>
      <c r="I637" s="35"/>
      <c r="J637" s="37"/>
      <c r="K637" s="35">
        <f>J637*H637</f>
        <v>0</v>
      </c>
      <c r="L637" s="36"/>
      <c r="M637" s="36"/>
      <c r="N637" s="35">
        <f t="shared" ref="N637:P640" si="74">M637+K637+I637</f>
        <v>0</v>
      </c>
      <c r="O637" s="35">
        <f t="shared" si="74"/>
        <v>0</v>
      </c>
      <c r="P637" s="35">
        <f t="shared" si="74"/>
        <v>0</v>
      </c>
    </row>
    <row r="638" spans="1:20" ht="20.100000000000001" hidden="1" customHeight="1">
      <c r="A638" s="38">
        <v>4</v>
      </c>
      <c r="B638" s="42"/>
      <c r="C638" s="42"/>
      <c r="D638" s="42"/>
      <c r="E638" s="41"/>
      <c r="F638" s="40" t="s">
        <v>11</v>
      </c>
      <c r="G638" s="39"/>
      <c r="H638" s="38"/>
      <c r="I638" s="35"/>
      <c r="J638" s="37"/>
      <c r="K638" s="35">
        <f>J638*H638</f>
        <v>0</v>
      </c>
      <c r="L638" s="36"/>
      <c r="M638" s="36"/>
      <c r="N638" s="35">
        <f t="shared" si="74"/>
        <v>0</v>
      </c>
      <c r="O638" s="35">
        <f t="shared" si="74"/>
        <v>0</v>
      </c>
      <c r="P638" s="35">
        <f t="shared" si="74"/>
        <v>0</v>
      </c>
    </row>
    <row r="639" spans="1:20" ht="20.100000000000001" hidden="1" customHeight="1">
      <c r="A639" s="38"/>
      <c r="B639" s="42"/>
      <c r="C639" s="42"/>
      <c r="D639" s="42"/>
      <c r="E639" s="41"/>
      <c r="F639" s="40" t="s">
        <v>11</v>
      </c>
      <c r="G639" s="39"/>
      <c r="H639" s="38"/>
      <c r="I639" s="35"/>
      <c r="J639" s="37"/>
      <c r="K639" s="35">
        <f>J639*H639</f>
        <v>0</v>
      </c>
      <c r="L639" s="36"/>
      <c r="M639" s="36"/>
      <c r="N639" s="35">
        <f t="shared" si="74"/>
        <v>0</v>
      </c>
      <c r="O639" s="35">
        <f t="shared" si="74"/>
        <v>0</v>
      </c>
      <c r="P639" s="35">
        <f t="shared" si="74"/>
        <v>0</v>
      </c>
    </row>
    <row r="640" spans="1:20" ht="20.100000000000001" hidden="1" customHeight="1">
      <c r="A640" s="38"/>
      <c r="B640" s="42"/>
      <c r="C640" s="42"/>
      <c r="D640" s="42"/>
      <c r="E640" s="41"/>
      <c r="F640" s="40" t="s">
        <v>11</v>
      </c>
      <c r="G640" s="39"/>
      <c r="H640" s="38"/>
      <c r="I640" s="35"/>
      <c r="J640" s="37"/>
      <c r="K640" s="35">
        <f>J640*H640</f>
        <v>0</v>
      </c>
      <c r="L640" s="36"/>
      <c r="M640" s="36"/>
      <c r="N640" s="35">
        <f t="shared" si="74"/>
        <v>0</v>
      </c>
      <c r="O640" s="35">
        <f t="shared" si="74"/>
        <v>0</v>
      </c>
      <c r="P640" s="35">
        <f t="shared" si="74"/>
        <v>0</v>
      </c>
    </row>
    <row r="641" spans="1:16" ht="20.100000000000001" hidden="1" customHeight="1">
      <c r="A641" s="38"/>
      <c r="B641" s="42"/>
      <c r="C641" s="42"/>
      <c r="D641" s="42"/>
      <c r="E641" s="41"/>
      <c r="F641" s="40"/>
      <c r="G641" s="39"/>
      <c r="H641" s="38"/>
      <c r="I641" s="35"/>
      <c r="J641" s="37"/>
      <c r="K641" s="35"/>
      <c r="L641" s="36"/>
      <c r="M641" s="36"/>
      <c r="N641" s="35"/>
      <c r="O641" s="35"/>
      <c r="P641" s="35"/>
    </row>
    <row r="642" spans="1:16" ht="20.100000000000001" hidden="1" customHeight="1">
      <c r="A642" s="38"/>
      <c r="B642" s="42"/>
      <c r="C642" s="42"/>
      <c r="D642" s="42"/>
      <c r="E642" s="41"/>
      <c r="F642" s="40"/>
      <c r="G642" s="39"/>
      <c r="H642" s="38"/>
      <c r="I642" s="35"/>
      <c r="J642" s="37"/>
      <c r="K642" s="35"/>
      <c r="L642" s="36"/>
      <c r="M642" s="36"/>
      <c r="N642" s="35"/>
      <c r="O642" s="35"/>
      <c r="P642" s="35"/>
    </row>
    <row r="643" spans="1:16" s="28" customFormat="1" ht="20.100000000000001" hidden="1" customHeight="1">
      <c r="A643" s="30"/>
      <c r="B643" s="34" t="s">
        <v>10</v>
      </c>
      <c r="C643" s="34"/>
      <c r="D643" s="34"/>
      <c r="E643" s="33"/>
      <c r="F643" s="32"/>
      <c r="G643" s="31"/>
      <c r="H643" s="44">
        <f t="shared" ref="H643:P643" si="75">SUM(H637:H642)</f>
        <v>0</v>
      </c>
      <c r="I643" s="44">
        <f t="shared" si="75"/>
        <v>0</v>
      </c>
      <c r="J643" s="44">
        <f t="shared" si="75"/>
        <v>0</v>
      </c>
      <c r="K643" s="44">
        <f t="shared" si="75"/>
        <v>0</v>
      </c>
      <c r="L643" s="44">
        <f t="shared" si="75"/>
        <v>0</v>
      </c>
      <c r="M643" s="44">
        <f t="shared" si="75"/>
        <v>0</v>
      </c>
      <c r="N643" s="44">
        <f t="shared" si="75"/>
        <v>0</v>
      </c>
      <c r="O643" s="44">
        <f t="shared" si="75"/>
        <v>0</v>
      </c>
      <c r="P643" s="44">
        <f t="shared" si="75"/>
        <v>0</v>
      </c>
    </row>
    <row r="644" spans="1:16" s="28" customFormat="1" ht="20.100000000000001" hidden="1" customHeight="1">
      <c r="A644" s="30"/>
      <c r="B644" s="34"/>
      <c r="C644" s="34"/>
      <c r="D644" s="34"/>
      <c r="E644" s="33"/>
      <c r="F644" s="32"/>
      <c r="G644" s="31"/>
      <c r="H644" s="44"/>
      <c r="I644" s="44"/>
      <c r="J644" s="44"/>
      <c r="K644" s="44"/>
      <c r="L644" s="44"/>
      <c r="M644" s="44"/>
      <c r="N644" s="44"/>
      <c r="O644" s="44"/>
      <c r="P644" s="44"/>
    </row>
    <row r="645" spans="1:16" ht="20.100000000000001" hidden="1" customHeight="1">
      <c r="A645" s="38">
        <v>5</v>
      </c>
      <c r="B645" s="42"/>
      <c r="C645" s="42"/>
      <c r="D645" s="42"/>
      <c r="E645" s="41"/>
      <c r="F645" s="40"/>
      <c r="G645" s="43"/>
      <c r="H645" s="38"/>
      <c r="I645" s="35"/>
      <c r="J645" s="37"/>
      <c r="K645" s="35">
        <f>J645*H645</f>
        <v>0</v>
      </c>
      <c r="L645" s="36"/>
      <c r="M645" s="36"/>
      <c r="N645" s="35">
        <f t="shared" ref="N645:P646" si="76">M645+K645+I645</f>
        <v>0</v>
      </c>
      <c r="O645" s="35">
        <f t="shared" si="76"/>
        <v>0</v>
      </c>
      <c r="P645" s="35">
        <f t="shared" si="76"/>
        <v>0</v>
      </c>
    </row>
    <row r="646" spans="1:16" ht="20.100000000000001" hidden="1" customHeight="1">
      <c r="A646" s="38">
        <v>6</v>
      </c>
      <c r="B646" s="42"/>
      <c r="C646" s="42"/>
      <c r="D646" s="42"/>
      <c r="E646" s="41"/>
      <c r="F646" s="40"/>
      <c r="G646" s="39"/>
      <c r="H646" s="38"/>
      <c r="I646" s="35"/>
      <c r="J646" s="37"/>
      <c r="K646" s="35">
        <f>J646*H646</f>
        <v>0</v>
      </c>
      <c r="L646" s="36"/>
      <c r="M646" s="36"/>
      <c r="N646" s="35">
        <f t="shared" si="76"/>
        <v>0</v>
      </c>
      <c r="O646" s="35">
        <f t="shared" si="76"/>
        <v>0</v>
      </c>
      <c r="P646" s="35">
        <f t="shared" si="76"/>
        <v>0</v>
      </c>
    </row>
    <row r="647" spans="1:16" ht="20.100000000000001" hidden="1" customHeight="1">
      <c r="A647" s="38"/>
      <c r="B647" s="42"/>
      <c r="C647" s="42"/>
      <c r="D647" s="42"/>
      <c r="E647" s="41"/>
      <c r="F647" s="40"/>
      <c r="G647" s="39"/>
      <c r="H647" s="38"/>
      <c r="I647" s="35"/>
      <c r="J647" s="37"/>
      <c r="K647" s="35"/>
      <c r="L647" s="36"/>
      <c r="M647" s="36"/>
      <c r="N647" s="35"/>
      <c r="O647" s="35"/>
      <c r="P647" s="35"/>
    </row>
    <row r="648" spans="1:16" s="28" customFormat="1" ht="20.100000000000001" hidden="1" customHeight="1">
      <c r="A648" s="34"/>
      <c r="B648" s="34" t="s">
        <v>9</v>
      </c>
      <c r="C648" s="34"/>
      <c r="D648" s="34"/>
      <c r="E648" s="33"/>
      <c r="F648" s="32"/>
      <c r="G648" s="31"/>
      <c r="H648" s="30">
        <f t="shared" ref="H648:P648" si="77">SUM(H645:H646)</f>
        <v>0</v>
      </c>
      <c r="I648" s="30">
        <f t="shared" si="77"/>
        <v>0</v>
      </c>
      <c r="J648" s="30">
        <f t="shared" si="77"/>
        <v>0</v>
      </c>
      <c r="K648" s="30">
        <f t="shared" si="77"/>
        <v>0</v>
      </c>
      <c r="L648" s="30">
        <f t="shared" si="77"/>
        <v>0</v>
      </c>
      <c r="M648" s="30">
        <f t="shared" si="77"/>
        <v>0</v>
      </c>
      <c r="N648" s="30">
        <f t="shared" si="77"/>
        <v>0</v>
      </c>
      <c r="O648" s="30">
        <f t="shared" si="77"/>
        <v>0</v>
      </c>
      <c r="P648" s="30">
        <f t="shared" si="77"/>
        <v>0</v>
      </c>
    </row>
    <row r="649" spans="1:16" s="28" customFormat="1" ht="20.100000000000001" hidden="1" customHeight="1">
      <c r="A649" s="34"/>
      <c r="B649" s="34"/>
      <c r="C649" s="34"/>
      <c r="D649" s="34"/>
      <c r="E649" s="33"/>
      <c r="F649" s="32"/>
      <c r="G649" s="31"/>
      <c r="H649" s="30"/>
      <c r="I649" s="30"/>
      <c r="J649" s="30"/>
      <c r="K649" s="30"/>
      <c r="L649" s="30"/>
      <c r="M649" s="30"/>
      <c r="N649" s="30"/>
      <c r="O649" s="30"/>
      <c r="P649" s="30"/>
    </row>
    <row r="650" spans="1:16" ht="20.100000000000001" customHeight="1">
      <c r="A650" s="27"/>
      <c r="B650" s="27" t="s">
        <v>8</v>
      </c>
      <c r="C650" s="27"/>
      <c r="D650" s="27"/>
      <c r="E650" s="27"/>
      <c r="F650" s="26"/>
      <c r="G650" s="25"/>
      <c r="H650" s="24">
        <f t="shared" ref="H650:P650" si="78">H648+H643+H635</f>
        <v>27</v>
      </c>
      <c r="I650" s="23">
        <f t="shared" si="78"/>
        <v>4509622</v>
      </c>
      <c r="J650" s="23">
        <f t="shared" si="78"/>
        <v>135000</v>
      </c>
      <c r="K650" s="23">
        <f t="shared" si="78"/>
        <v>729000</v>
      </c>
      <c r="L650" s="23">
        <f t="shared" si="78"/>
        <v>0</v>
      </c>
      <c r="M650" s="23">
        <f t="shared" si="78"/>
        <v>2695000</v>
      </c>
      <c r="N650" s="23">
        <f t="shared" si="78"/>
        <v>7933622</v>
      </c>
      <c r="O650" s="23">
        <f t="shared" si="78"/>
        <v>4000000</v>
      </c>
      <c r="P650" s="23">
        <f t="shared" si="78"/>
        <v>3933622</v>
      </c>
    </row>
    <row r="651" spans="1:16" ht="18" customHeight="1">
      <c r="N651" s="21"/>
    </row>
    <row r="652" spans="1:16" ht="18" customHeight="1">
      <c r="E652" s="3" t="s">
        <v>7</v>
      </c>
      <c r="N652" s="21"/>
    </row>
    <row r="653" spans="1:16" ht="18" customHeight="1">
      <c r="N653" s="21"/>
    </row>
    <row r="654" spans="1:16" ht="18" customHeight="1">
      <c r="E654" s="20"/>
      <c r="F654" s="19" t="s">
        <v>6</v>
      </c>
      <c r="G654" s="18" t="s">
        <v>5</v>
      </c>
      <c r="H654" s="82" t="s">
        <v>4</v>
      </c>
      <c r="I654" s="83"/>
      <c r="J654" s="11"/>
      <c r="K654" s="11"/>
      <c r="L654" s="11"/>
      <c r="M654" s="11"/>
      <c r="N654" s="5"/>
    </row>
    <row r="655" spans="1:16" ht="18" customHeight="1">
      <c r="E655" s="17"/>
      <c r="F655" s="16"/>
      <c r="G655" s="15"/>
      <c r="H655" s="15"/>
      <c r="I655" s="14"/>
      <c r="J655" s="11"/>
      <c r="K655" s="11"/>
      <c r="L655" s="11"/>
      <c r="M655" s="11"/>
      <c r="N655" s="5"/>
    </row>
    <row r="656" spans="1:16" ht="20.100000000000001" customHeight="1">
      <c r="E656" s="13" t="s">
        <v>3</v>
      </c>
      <c r="F656" s="12"/>
      <c r="G656" s="12"/>
      <c r="H656" s="84">
        <f>N650</f>
        <v>7933622</v>
      </c>
      <c r="I656" s="85"/>
      <c r="J656" s="11"/>
      <c r="K656" s="11"/>
      <c r="L656" s="11"/>
      <c r="M656" s="11"/>
      <c r="N656" s="11"/>
    </row>
    <row r="657" spans="5:14" ht="20.100000000000001" customHeight="1">
      <c r="E657" s="10" t="s">
        <v>2</v>
      </c>
      <c r="F657" s="9"/>
      <c r="G657" s="8"/>
      <c r="H657" s="86">
        <f>SUM(H656)</f>
        <v>7933622</v>
      </c>
      <c r="I657" s="87"/>
      <c r="J657" s="4"/>
      <c r="K657" s="4"/>
      <c r="L657" s="4"/>
      <c r="M657" s="4"/>
      <c r="N657" s="7"/>
    </row>
    <row r="658" spans="5:14" ht="18" customHeight="1">
      <c r="E658" s="4"/>
      <c r="F658" s="6"/>
      <c r="G658" s="5"/>
      <c r="H658" s="4"/>
      <c r="I658" s="4"/>
      <c r="J658" s="4"/>
      <c r="K658" s="4"/>
      <c r="L658" s="4"/>
      <c r="M658" s="4"/>
      <c r="N658" s="4"/>
    </row>
    <row r="659" spans="5:14" ht="18" customHeight="1">
      <c r="E659" s="3" t="s">
        <v>1</v>
      </c>
      <c r="F659" s="3"/>
      <c r="G659" s="3"/>
      <c r="H659" s="3" t="s">
        <v>124</v>
      </c>
      <c r="I659" s="3"/>
      <c r="J659" s="3"/>
      <c r="K659" s="3"/>
      <c r="L659" s="3"/>
      <c r="M659" s="3"/>
      <c r="N659" s="2"/>
    </row>
    <row r="678" spans="1:20" ht="15" customHeight="1">
      <c r="B678" s="77" t="s">
        <v>40</v>
      </c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</row>
    <row r="679" spans="1:20" ht="15" customHeight="1">
      <c r="B679" s="77" t="s">
        <v>29</v>
      </c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</row>
    <row r="680" spans="1:20" ht="15" customHeight="1"/>
    <row r="681" spans="1:20" ht="15" customHeight="1">
      <c r="A681" s="63"/>
      <c r="B681" s="62"/>
      <c r="C681" s="72" t="s">
        <v>25</v>
      </c>
      <c r="D681" s="72" t="s">
        <v>24</v>
      </c>
      <c r="E681" s="78" t="s">
        <v>28</v>
      </c>
      <c r="F681" s="60"/>
      <c r="G681" s="61"/>
      <c r="H681" s="61"/>
      <c r="I681" s="60"/>
      <c r="J681" s="79" t="s">
        <v>27</v>
      </c>
      <c r="K681" s="80"/>
      <c r="L681" s="81" t="s">
        <v>26</v>
      </c>
      <c r="M681" s="80"/>
      <c r="N681" s="59"/>
      <c r="O681" s="88" t="s">
        <v>35</v>
      </c>
      <c r="P681" s="72" t="s">
        <v>25</v>
      </c>
      <c r="Q681" s="72" t="s">
        <v>24</v>
      </c>
    </row>
    <row r="682" spans="1:20" ht="15" customHeight="1">
      <c r="A682" s="58"/>
      <c r="B682" s="5"/>
      <c r="C682" s="73"/>
      <c r="D682" s="73"/>
      <c r="E682" s="75"/>
      <c r="F682" s="75" t="s">
        <v>23</v>
      </c>
      <c r="G682" s="57" t="s">
        <v>22</v>
      </c>
      <c r="H682" s="57" t="s">
        <v>21</v>
      </c>
      <c r="I682" s="55" t="s">
        <v>20</v>
      </c>
      <c r="J682" s="56"/>
      <c r="K682" s="56"/>
      <c r="L682" s="56"/>
      <c r="M682" s="56"/>
      <c r="N682" s="55" t="s">
        <v>19</v>
      </c>
      <c r="O682" s="89"/>
      <c r="P682" s="73"/>
      <c r="Q682" s="73"/>
    </row>
    <row r="683" spans="1:20" ht="24" customHeight="1">
      <c r="A683" s="16"/>
      <c r="B683" s="54"/>
      <c r="C683" s="74"/>
      <c r="D683" s="74"/>
      <c r="E683" s="51" t="s">
        <v>18</v>
      </c>
      <c r="F683" s="76"/>
      <c r="G683" s="53"/>
      <c r="H683" s="53"/>
      <c r="I683" s="51"/>
      <c r="J683" s="52"/>
      <c r="K683" s="52" t="s">
        <v>4</v>
      </c>
      <c r="L683" s="52"/>
      <c r="M683" s="52" t="s">
        <v>4</v>
      </c>
      <c r="N683" s="51" t="s">
        <v>17</v>
      </c>
      <c r="O683" s="90"/>
      <c r="P683" s="74"/>
      <c r="Q683" s="74"/>
    </row>
    <row r="684" spans="1:20" ht="20.100000000000001" customHeight="1">
      <c r="A684" s="38"/>
      <c r="B684" s="42"/>
      <c r="C684" s="42"/>
      <c r="D684" s="42"/>
      <c r="E684" s="41"/>
      <c r="F684" s="40"/>
      <c r="G684" s="39"/>
      <c r="H684" s="38"/>
      <c r="I684" s="35"/>
      <c r="J684" s="37"/>
      <c r="K684" s="35">
        <f>J684*H684</f>
        <v>0</v>
      </c>
      <c r="L684" s="37"/>
      <c r="M684" s="37"/>
      <c r="N684" s="46">
        <f>M684+K684+I684</f>
        <v>0</v>
      </c>
      <c r="O684" s="45"/>
      <c r="P684" s="45"/>
      <c r="Q684" s="8"/>
      <c r="R684">
        <f>3907.2*3</f>
        <v>11721.599999999999</v>
      </c>
    </row>
    <row r="685" spans="1:20" ht="33.75" customHeight="1">
      <c r="A685" s="38">
        <v>1</v>
      </c>
      <c r="B685" s="42" t="s">
        <v>39</v>
      </c>
      <c r="C685" s="42"/>
      <c r="D685" s="42">
        <v>160906</v>
      </c>
      <c r="E685" s="50" t="s">
        <v>38</v>
      </c>
      <c r="F685" s="40" t="s">
        <v>14</v>
      </c>
      <c r="G685" s="49" t="s">
        <v>37</v>
      </c>
      <c r="H685" s="38">
        <v>4</v>
      </c>
      <c r="I685" s="35">
        <f>376356+362753+1500+1500</f>
        <v>742109</v>
      </c>
      <c r="J685" s="37">
        <f>149775*10/100</f>
        <v>14977.5</v>
      </c>
      <c r="K685" s="35">
        <f>J685*H685</f>
        <v>59910</v>
      </c>
      <c r="L685" s="37"/>
      <c r="M685" s="36">
        <f>130000+65000+75000</f>
        <v>270000</v>
      </c>
      <c r="N685" s="46">
        <f>M685+K685+I685</f>
        <v>1072019</v>
      </c>
      <c r="O685" s="45">
        <v>1100000</v>
      </c>
      <c r="P685" s="48"/>
      <c r="Q685" s="47">
        <f>+N685+D685-O685</f>
        <v>132925</v>
      </c>
      <c r="T685" s="21">
        <f>+P685+T575</f>
        <v>160906</v>
      </c>
    </row>
    <row r="686" spans="1:20" ht="20.100000000000001" customHeight="1">
      <c r="A686" s="38"/>
      <c r="B686" s="42"/>
      <c r="C686" s="42"/>
      <c r="D686" s="42"/>
      <c r="E686" s="41"/>
      <c r="F686" s="40"/>
      <c r="G686" s="39"/>
      <c r="H686" s="38"/>
      <c r="I686" s="35"/>
      <c r="J686" s="37"/>
      <c r="K686" s="35"/>
      <c r="L686" s="36"/>
      <c r="M686" s="37"/>
      <c r="N686" s="46">
        <f>M686+K686+I686</f>
        <v>0</v>
      </c>
      <c r="O686" s="45"/>
      <c r="P686" s="45"/>
      <c r="Q686" s="8"/>
    </row>
    <row r="687" spans="1:20" ht="20.100000000000001" customHeight="1">
      <c r="A687" s="38"/>
      <c r="B687" s="42"/>
      <c r="C687" s="42"/>
      <c r="D687" s="42"/>
      <c r="E687" s="41"/>
      <c r="F687" s="40"/>
      <c r="G687" s="39"/>
      <c r="H687" s="38"/>
      <c r="I687" s="35"/>
      <c r="J687" s="37"/>
      <c r="K687" s="35"/>
      <c r="L687" s="36"/>
      <c r="M687" s="36"/>
      <c r="N687" s="35"/>
      <c r="O687" s="45"/>
      <c r="P687" s="45"/>
      <c r="Q687" s="8"/>
    </row>
    <row r="688" spans="1:20" s="28" customFormat="1" ht="20.100000000000001" customHeight="1">
      <c r="A688" s="30"/>
      <c r="B688" s="34" t="s">
        <v>12</v>
      </c>
      <c r="C688" s="34"/>
      <c r="D688" s="34"/>
      <c r="E688" s="33"/>
      <c r="F688" s="32"/>
      <c r="G688" s="31"/>
      <c r="H688" s="44">
        <f t="shared" ref="H688:P688" si="79">SUM(H684:H687)</f>
        <v>4</v>
      </c>
      <c r="I688" s="44">
        <f t="shared" si="79"/>
        <v>742109</v>
      </c>
      <c r="J688" s="44">
        <f t="shared" si="79"/>
        <v>14977.5</v>
      </c>
      <c r="K688" s="44">
        <f t="shared" si="79"/>
        <v>59910</v>
      </c>
      <c r="L688" s="44">
        <f t="shared" si="79"/>
        <v>0</v>
      </c>
      <c r="M688" s="44">
        <f t="shared" si="79"/>
        <v>270000</v>
      </c>
      <c r="N688" s="44">
        <f t="shared" si="79"/>
        <v>1072019</v>
      </c>
      <c r="O688" s="44">
        <f t="shared" si="79"/>
        <v>1100000</v>
      </c>
      <c r="P688" s="44">
        <f t="shared" si="79"/>
        <v>0</v>
      </c>
      <c r="Q688" s="29"/>
    </row>
    <row r="689" spans="1:17" s="28" customFormat="1" ht="20.100000000000001" hidden="1" customHeight="1">
      <c r="A689" s="30"/>
      <c r="B689" s="34"/>
      <c r="C689" s="34"/>
      <c r="D689" s="34"/>
      <c r="E689" s="33"/>
      <c r="F689" s="32"/>
      <c r="G689" s="31"/>
      <c r="H689" s="44"/>
      <c r="I689" s="44"/>
      <c r="J689" s="44"/>
      <c r="K689" s="35">
        <f>J689*H689</f>
        <v>0</v>
      </c>
      <c r="L689" s="44"/>
      <c r="M689" s="44"/>
      <c r="N689" s="44"/>
      <c r="O689" s="44"/>
      <c r="P689" s="44"/>
      <c r="Q689" s="29"/>
    </row>
    <row r="690" spans="1:17" ht="20.100000000000001" hidden="1" customHeight="1">
      <c r="A690" s="38">
        <v>3</v>
      </c>
      <c r="B690" s="42"/>
      <c r="C690" s="42"/>
      <c r="D690" s="42"/>
      <c r="E690" s="41"/>
      <c r="F690" s="40" t="s">
        <v>11</v>
      </c>
      <c r="G690" s="39"/>
      <c r="H690" s="38"/>
      <c r="I690" s="35"/>
      <c r="J690" s="37"/>
      <c r="K690" s="35">
        <f>J690*H690</f>
        <v>0</v>
      </c>
      <c r="L690" s="36"/>
      <c r="M690" s="36"/>
      <c r="N690" s="35">
        <f t="shared" ref="N690:P693" si="80">M690+K690+I690</f>
        <v>0</v>
      </c>
      <c r="O690" s="35">
        <f t="shared" si="80"/>
        <v>0</v>
      </c>
      <c r="P690" s="35">
        <f t="shared" si="80"/>
        <v>0</v>
      </c>
      <c r="Q690" s="8"/>
    </row>
    <row r="691" spans="1:17" ht="20.100000000000001" hidden="1" customHeight="1">
      <c r="A691" s="38">
        <v>4</v>
      </c>
      <c r="B691" s="42"/>
      <c r="C691" s="42"/>
      <c r="D691" s="42"/>
      <c r="E691" s="41"/>
      <c r="F691" s="40" t="s">
        <v>11</v>
      </c>
      <c r="G691" s="39"/>
      <c r="H691" s="38"/>
      <c r="I691" s="35"/>
      <c r="J691" s="37"/>
      <c r="K691" s="35">
        <f>J691*H691</f>
        <v>0</v>
      </c>
      <c r="L691" s="36"/>
      <c r="M691" s="36"/>
      <c r="N691" s="35">
        <f t="shared" si="80"/>
        <v>0</v>
      </c>
      <c r="O691" s="35">
        <f t="shared" si="80"/>
        <v>0</v>
      </c>
      <c r="P691" s="35">
        <f t="shared" si="80"/>
        <v>0</v>
      </c>
      <c r="Q691" s="8"/>
    </row>
    <row r="692" spans="1:17" ht="20.100000000000001" hidden="1" customHeight="1">
      <c r="A692" s="38"/>
      <c r="B692" s="42"/>
      <c r="C692" s="42"/>
      <c r="D692" s="42"/>
      <c r="E692" s="41"/>
      <c r="F692" s="40" t="s">
        <v>11</v>
      </c>
      <c r="G692" s="39"/>
      <c r="H692" s="38"/>
      <c r="I692" s="35"/>
      <c r="J692" s="37"/>
      <c r="K692" s="35">
        <f>J692*H692</f>
        <v>0</v>
      </c>
      <c r="L692" s="36"/>
      <c r="M692" s="36"/>
      <c r="N692" s="35">
        <f t="shared" si="80"/>
        <v>0</v>
      </c>
      <c r="O692" s="35">
        <f t="shared" si="80"/>
        <v>0</v>
      </c>
      <c r="P692" s="35">
        <f t="shared" si="80"/>
        <v>0</v>
      </c>
      <c r="Q692" s="8"/>
    </row>
    <row r="693" spans="1:17" ht="20.100000000000001" hidden="1" customHeight="1">
      <c r="A693" s="38"/>
      <c r="B693" s="42"/>
      <c r="C693" s="42"/>
      <c r="D693" s="42"/>
      <c r="E693" s="41"/>
      <c r="F693" s="40" t="s">
        <v>11</v>
      </c>
      <c r="G693" s="39"/>
      <c r="H693" s="38"/>
      <c r="I693" s="35"/>
      <c r="J693" s="37"/>
      <c r="K693" s="35">
        <f>J693*H693</f>
        <v>0</v>
      </c>
      <c r="L693" s="36"/>
      <c r="M693" s="36"/>
      <c r="N693" s="35">
        <f t="shared" si="80"/>
        <v>0</v>
      </c>
      <c r="O693" s="35">
        <f t="shared" si="80"/>
        <v>0</v>
      </c>
      <c r="P693" s="35">
        <f t="shared" si="80"/>
        <v>0</v>
      </c>
      <c r="Q693" s="8"/>
    </row>
    <row r="694" spans="1:17" ht="20.100000000000001" hidden="1" customHeight="1">
      <c r="A694" s="38"/>
      <c r="B694" s="42"/>
      <c r="C694" s="42"/>
      <c r="D694" s="42"/>
      <c r="E694" s="41"/>
      <c r="F694" s="40"/>
      <c r="G694" s="39"/>
      <c r="H694" s="38"/>
      <c r="I694" s="35"/>
      <c r="J694" s="37"/>
      <c r="K694" s="35"/>
      <c r="L694" s="36"/>
      <c r="M694" s="36"/>
      <c r="N694" s="35"/>
      <c r="O694" s="35"/>
      <c r="P694" s="35"/>
      <c r="Q694" s="8"/>
    </row>
    <row r="695" spans="1:17" ht="20.100000000000001" hidden="1" customHeight="1">
      <c r="A695" s="38"/>
      <c r="B695" s="42"/>
      <c r="C695" s="42"/>
      <c r="D695" s="42"/>
      <c r="E695" s="41"/>
      <c r="F695" s="40"/>
      <c r="G695" s="39"/>
      <c r="H695" s="38"/>
      <c r="I695" s="35"/>
      <c r="J695" s="37"/>
      <c r="K695" s="35"/>
      <c r="L695" s="36"/>
      <c r="M695" s="36"/>
      <c r="N695" s="35"/>
      <c r="O695" s="35"/>
      <c r="P695" s="35"/>
      <c r="Q695" s="8"/>
    </row>
    <row r="696" spans="1:17" s="28" customFormat="1" ht="20.100000000000001" hidden="1" customHeight="1">
      <c r="A696" s="30"/>
      <c r="B696" s="34" t="s">
        <v>10</v>
      </c>
      <c r="C696" s="34"/>
      <c r="D696" s="34"/>
      <c r="E696" s="33"/>
      <c r="F696" s="32"/>
      <c r="G696" s="31"/>
      <c r="H696" s="44">
        <f t="shared" ref="H696:P696" si="81">SUM(H690:H695)</f>
        <v>0</v>
      </c>
      <c r="I696" s="44">
        <f t="shared" si="81"/>
        <v>0</v>
      </c>
      <c r="J696" s="44">
        <f t="shared" si="81"/>
        <v>0</v>
      </c>
      <c r="K696" s="44">
        <f t="shared" si="81"/>
        <v>0</v>
      </c>
      <c r="L696" s="44">
        <f t="shared" si="81"/>
        <v>0</v>
      </c>
      <c r="M696" s="44">
        <f t="shared" si="81"/>
        <v>0</v>
      </c>
      <c r="N696" s="44">
        <f t="shared" si="81"/>
        <v>0</v>
      </c>
      <c r="O696" s="44">
        <f t="shared" si="81"/>
        <v>0</v>
      </c>
      <c r="P696" s="44">
        <f t="shared" si="81"/>
        <v>0</v>
      </c>
      <c r="Q696" s="29"/>
    </row>
    <row r="697" spans="1:17" s="28" customFormat="1" ht="20.100000000000001" hidden="1" customHeight="1">
      <c r="A697" s="30"/>
      <c r="B697" s="34"/>
      <c r="C697" s="34"/>
      <c r="D697" s="34"/>
      <c r="E697" s="33"/>
      <c r="F697" s="32"/>
      <c r="G697" s="31"/>
      <c r="H697" s="44"/>
      <c r="I697" s="44"/>
      <c r="J697" s="44"/>
      <c r="K697" s="44"/>
      <c r="L697" s="44"/>
      <c r="M697" s="44"/>
      <c r="N697" s="44"/>
      <c r="O697" s="44"/>
      <c r="P697" s="44"/>
      <c r="Q697" s="29"/>
    </row>
    <row r="698" spans="1:17" ht="20.100000000000001" hidden="1" customHeight="1">
      <c r="A698" s="38">
        <v>5</v>
      </c>
      <c r="B698" s="42"/>
      <c r="C698" s="42"/>
      <c r="D698" s="42"/>
      <c r="E698" s="41"/>
      <c r="F698" s="40"/>
      <c r="G698" s="43"/>
      <c r="H698" s="38"/>
      <c r="I698" s="35"/>
      <c r="J698" s="37"/>
      <c r="K698" s="35">
        <f>J698*H698</f>
        <v>0</v>
      </c>
      <c r="L698" s="36"/>
      <c r="M698" s="36"/>
      <c r="N698" s="35">
        <f t="shared" ref="N698:P699" si="82">M698+K698+I698</f>
        <v>0</v>
      </c>
      <c r="O698" s="35">
        <f t="shared" si="82"/>
        <v>0</v>
      </c>
      <c r="P698" s="35">
        <f t="shared" si="82"/>
        <v>0</v>
      </c>
      <c r="Q698" s="8"/>
    </row>
    <row r="699" spans="1:17" ht="20.100000000000001" hidden="1" customHeight="1">
      <c r="A699" s="38">
        <v>6</v>
      </c>
      <c r="B699" s="42"/>
      <c r="C699" s="42"/>
      <c r="D699" s="42"/>
      <c r="E699" s="41"/>
      <c r="F699" s="40"/>
      <c r="G699" s="39"/>
      <c r="H699" s="38"/>
      <c r="I699" s="35"/>
      <c r="J699" s="37"/>
      <c r="K699" s="35">
        <f>J699*H699</f>
        <v>0</v>
      </c>
      <c r="L699" s="36"/>
      <c r="M699" s="36"/>
      <c r="N699" s="35">
        <f t="shared" si="82"/>
        <v>0</v>
      </c>
      <c r="O699" s="35">
        <f t="shared" si="82"/>
        <v>0</v>
      </c>
      <c r="P699" s="35">
        <f t="shared" si="82"/>
        <v>0</v>
      </c>
      <c r="Q699" s="8"/>
    </row>
    <row r="700" spans="1:17" ht="20.100000000000001" hidden="1" customHeight="1">
      <c r="A700" s="38"/>
      <c r="B700" s="42"/>
      <c r="C700" s="42"/>
      <c r="D700" s="42"/>
      <c r="E700" s="41"/>
      <c r="F700" s="40"/>
      <c r="G700" s="39"/>
      <c r="H700" s="38"/>
      <c r="I700" s="35"/>
      <c r="J700" s="37"/>
      <c r="K700" s="35"/>
      <c r="L700" s="36"/>
      <c r="M700" s="36"/>
      <c r="N700" s="35"/>
      <c r="O700" s="35"/>
      <c r="P700" s="35"/>
      <c r="Q700" s="8"/>
    </row>
    <row r="701" spans="1:17" s="28" customFormat="1" ht="20.100000000000001" hidden="1" customHeight="1">
      <c r="A701" s="34"/>
      <c r="B701" s="34" t="s">
        <v>9</v>
      </c>
      <c r="C701" s="34"/>
      <c r="D701" s="34"/>
      <c r="E701" s="33"/>
      <c r="F701" s="32"/>
      <c r="G701" s="31"/>
      <c r="H701" s="30">
        <f t="shared" ref="H701:P701" si="83">SUM(H698:H699)</f>
        <v>0</v>
      </c>
      <c r="I701" s="30">
        <f t="shared" si="83"/>
        <v>0</v>
      </c>
      <c r="J701" s="30">
        <f t="shared" si="83"/>
        <v>0</v>
      </c>
      <c r="K701" s="30">
        <f t="shared" si="83"/>
        <v>0</v>
      </c>
      <c r="L701" s="30">
        <f t="shared" si="83"/>
        <v>0</v>
      </c>
      <c r="M701" s="30">
        <f t="shared" si="83"/>
        <v>0</v>
      </c>
      <c r="N701" s="30">
        <f t="shared" si="83"/>
        <v>0</v>
      </c>
      <c r="O701" s="30">
        <f t="shared" si="83"/>
        <v>0</v>
      </c>
      <c r="P701" s="30">
        <f t="shared" si="83"/>
        <v>0</v>
      </c>
      <c r="Q701" s="29"/>
    </row>
    <row r="702" spans="1:17" s="28" customFormat="1" ht="20.100000000000001" hidden="1" customHeight="1">
      <c r="A702" s="34"/>
      <c r="B702" s="34"/>
      <c r="C702" s="34"/>
      <c r="D702" s="34"/>
      <c r="E702" s="33"/>
      <c r="F702" s="32"/>
      <c r="G702" s="31"/>
      <c r="H702" s="30"/>
      <c r="I702" s="30"/>
      <c r="J702" s="30"/>
      <c r="K702" s="30"/>
      <c r="L702" s="30"/>
      <c r="M702" s="30"/>
      <c r="N702" s="30"/>
      <c r="O702" s="30"/>
      <c r="P702" s="30"/>
      <c r="Q702" s="29"/>
    </row>
    <row r="703" spans="1:17" ht="20.100000000000001" customHeight="1">
      <c r="A703" s="27"/>
      <c r="B703" s="27" t="s">
        <v>8</v>
      </c>
      <c r="C703" s="27"/>
      <c r="D703" s="27"/>
      <c r="E703" s="27"/>
      <c r="F703" s="26"/>
      <c r="G703" s="25"/>
      <c r="H703" s="24">
        <f t="shared" ref="H703:Q703" si="84">H701+H696+H688</f>
        <v>4</v>
      </c>
      <c r="I703" s="23">
        <f t="shared" si="84"/>
        <v>742109</v>
      </c>
      <c r="J703" s="23">
        <f t="shared" si="84"/>
        <v>14977.5</v>
      </c>
      <c r="K703" s="23">
        <f t="shared" si="84"/>
        <v>59910</v>
      </c>
      <c r="L703" s="23">
        <f t="shared" si="84"/>
        <v>0</v>
      </c>
      <c r="M703" s="23">
        <f t="shared" si="84"/>
        <v>270000</v>
      </c>
      <c r="N703" s="23">
        <f t="shared" si="84"/>
        <v>1072019</v>
      </c>
      <c r="O703" s="23">
        <f t="shared" si="84"/>
        <v>1100000</v>
      </c>
      <c r="P703" s="23">
        <f t="shared" si="84"/>
        <v>0</v>
      </c>
      <c r="Q703" s="23">
        <f t="shared" si="84"/>
        <v>0</v>
      </c>
    </row>
    <row r="704" spans="1:17" ht="18" customHeight="1">
      <c r="N704" s="21"/>
    </row>
    <row r="705" spans="5:14" ht="18" customHeight="1">
      <c r="E705" s="3" t="s">
        <v>7</v>
      </c>
      <c r="N705" s="21"/>
    </row>
    <row r="706" spans="5:14" ht="18" customHeight="1">
      <c r="N706" s="21"/>
    </row>
    <row r="707" spans="5:14" ht="18" customHeight="1">
      <c r="E707" s="20"/>
      <c r="F707" s="19" t="s">
        <v>6</v>
      </c>
      <c r="G707" s="18" t="s">
        <v>5</v>
      </c>
      <c r="H707" s="82" t="s">
        <v>4</v>
      </c>
      <c r="I707" s="83"/>
      <c r="J707" s="11"/>
      <c r="K707" s="11"/>
      <c r="L707" s="11"/>
      <c r="M707" s="11"/>
      <c r="N707" s="5"/>
    </row>
    <row r="708" spans="5:14" ht="18" customHeight="1">
      <c r="E708" s="17"/>
      <c r="F708" s="16"/>
      <c r="G708" s="15"/>
      <c r="H708" s="15"/>
      <c r="I708" s="14"/>
      <c r="J708" s="11"/>
      <c r="K708" s="11"/>
      <c r="L708" s="11"/>
      <c r="M708" s="11"/>
      <c r="N708" s="5"/>
    </row>
    <row r="709" spans="5:14" ht="20.100000000000001" customHeight="1">
      <c r="E709" s="13" t="s">
        <v>3</v>
      </c>
      <c r="F709" s="12"/>
      <c r="G709" s="12"/>
      <c r="H709" s="84">
        <f>N703</f>
        <v>1072019</v>
      </c>
      <c r="I709" s="85"/>
      <c r="J709" s="11"/>
      <c r="K709" s="11"/>
      <c r="L709" s="11"/>
      <c r="M709" s="11"/>
      <c r="N709" s="11"/>
    </row>
    <row r="710" spans="5:14" ht="20.100000000000001" customHeight="1">
      <c r="E710" s="10" t="s">
        <v>2</v>
      </c>
      <c r="F710" s="9"/>
      <c r="G710" s="8"/>
      <c r="H710" s="86">
        <f>SUM(H709)</f>
        <v>1072019</v>
      </c>
      <c r="I710" s="87"/>
      <c r="J710" s="4"/>
      <c r="K710" s="4"/>
      <c r="L710" s="4"/>
      <c r="M710" s="4"/>
      <c r="N710" s="7"/>
    </row>
    <row r="711" spans="5:14" ht="18" customHeight="1">
      <c r="E711" s="4"/>
      <c r="F711" s="6"/>
      <c r="G711" s="5"/>
      <c r="H711" s="4"/>
      <c r="I711" s="4"/>
      <c r="J711" s="4"/>
      <c r="K711" s="4"/>
      <c r="L711" s="4"/>
      <c r="M711" s="4"/>
      <c r="N711" s="4"/>
    </row>
    <row r="712" spans="5:14" ht="18" customHeight="1">
      <c r="E712" s="3" t="s">
        <v>1</v>
      </c>
      <c r="F712" s="3"/>
      <c r="G712" s="3"/>
      <c r="H712" s="3" t="s">
        <v>0</v>
      </c>
      <c r="I712" s="3"/>
      <c r="J712" s="3"/>
      <c r="K712" s="3"/>
      <c r="L712" s="3"/>
      <c r="M712" s="3"/>
      <c r="N712" s="2"/>
    </row>
    <row r="727" spans="1:20" ht="15" customHeight="1">
      <c r="B727" s="77" t="s">
        <v>36</v>
      </c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</row>
    <row r="728" spans="1:20" ht="15" customHeight="1">
      <c r="B728" s="77" t="s">
        <v>29</v>
      </c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</row>
    <row r="729" spans="1:20" ht="15" customHeight="1"/>
    <row r="730" spans="1:20" ht="15" customHeight="1">
      <c r="A730" s="63"/>
      <c r="B730" s="62"/>
      <c r="C730" s="72" t="s">
        <v>25</v>
      </c>
      <c r="D730" s="72" t="s">
        <v>24</v>
      </c>
      <c r="E730" s="78" t="s">
        <v>28</v>
      </c>
      <c r="F730" s="60"/>
      <c r="G730" s="61"/>
      <c r="H730" s="61"/>
      <c r="I730" s="60"/>
      <c r="J730" s="79" t="s">
        <v>27</v>
      </c>
      <c r="K730" s="80"/>
      <c r="L730" s="81" t="s">
        <v>26</v>
      </c>
      <c r="M730" s="80"/>
      <c r="N730" s="59"/>
      <c r="O730" s="88" t="s">
        <v>35</v>
      </c>
      <c r="P730" s="72" t="s">
        <v>25</v>
      </c>
      <c r="Q730" s="72" t="s">
        <v>24</v>
      </c>
    </row>
    <row r="731" spans="1:20" ht="15" customHeight="1">
      <c r="A731" s="58"/>
      <c r="B731" s="5"/>
      <c r="C731" s="73"/>
      <c r="D731" s="73"/>
      <c r="E731" s="75"/>
      <c r="F731" s="75" t="s">
        <v>23</v>
      </c>
      <c r="G731" s="57" t="s">
        <v>22</v>
      </c>
      <c r="H731" s="57" t="s">
        <v>21</v>
      </c>
      <c r="I731" s="55" t="s">
        <v>20</v>
      </c>
      <c r="J731" s="56"/>
      <c r="K731" s="56"/>
      <c r="L731" s="56"/>
      <c r="M731" s="56"/>
      <c r="N731" s="55" t="s">
        <v>19</v>
      </c>
      <c r="O731" s="89"/>
      <c r="P731" s="73"/>
      <c r="Q731" s="73"/>
    </row>
    <row r="732" spans="1:20" ht="24" customHeight="1">
      <c r="A732" s="16"/>
      <c r="B732" s="54"/>
      <c r="C732" s="74"/>
      <c r="D732" s="74"/>
      <c r="E732" s="51" t="s">
        <v>18</v>
      </c>
      <c r="F732" s="76"/>
      <c r="G732" s="53"/>
      <c r="H732" s="53"/>
      <c r="I732" s="51"/>
      <c r="J732" s="52"/>
      <c r="K732" s="52" t="s">
        <v>4</v>
      </c>
      <c r="L732" s="52"/>
      <c r="M732" s="52" t="s">
        <v>4</v>
      </c>
      <c r="N732" s="51" t="s">
        <v>17</v>
      </c>
      <c r="O732" s="90"/>
      <c r="P732" s="74"/>
      <c r="Q732" s="74"/>
    </row>
    <row r="733" spans="1:20" ht="20.100000000000001" customHeight="1">
      <c r="A733" s="38"/>
      <c r="B733" s="42"/>
      <c r="C733" s="42"/>
      <c r="D733" s="42"/>
      <c r="E733" s="41"/>
      <c r="F733" s="40"/>
      <c r="G733" s="39"/>
      <c r="H733" s="38"/>
      <c r="I733" s="35"/>
      <c r="J733" s="37"/>
      <c r="K733" s="35">
        <f>J733*H733</f>
        <v>0</v>
      </c>
      <c r="L733" s="37"/>
      <c r="M733" s="37"/>
      <c r="N733" s="46">
        <f>M733+K733+I733</f>
        <v>0</v>
      </c>
      <c r="O733" s="45"/>
      <c r="P733" s="45"/>
      <c r="Q733" s="8"/>
      <c r="R733">
        <f>3907.2*3</f>
        <v>11721.599999999999</v>
      </c>
    </row>
    <row r="734" spans="1:20" ht="33.75" customHeight="1">
      <c r="A734" s="38">
        <v>1</v>
      </c>
      <c r="B734" s="42" t="s">
        <v>34</v>
      </c>
      <c r="C734" s="42"/>
      <c r="D734" s="42"/>
      <c r="E734" s="50" t="s">
        <v>33</v>
      </c>
      <c r="F734" s="40" t="s">
        <v>32</v>
      </c>
      <c r="G734" s="49" t="s">
        <v>31</v>
      </c>
      <c r="H734" s="38">
        <v>3</v>
      </c>
      <c r="I734" s="35">
        <f>1500+1500</f>
        <v>3000</v>
      </c>
      <c r="J734" s="37">
        <f>149775*10/100</f>
        <v>14977.5</v>
      </c>
      <c r="K734" s="35">
        <f>J734*H734</f>
        <v>44932.5</v>
      </c>
      <c r="L734" s="37"/>
      <c r="M734" s="36"/>
      <c r="N734" s="46">
        <f>M734+K734+I734</f>
        <v>47932.5</v>
      </c>
      <c r="O734" s="45"/>
      <c r="P734" s="48"/>
      <c r="Q734" s="47">
        <f>+N734+D734-O734</f>
        <v>47932.5</v>
      </c>
      <c r="T734" s="21">
        <f>+P734+T626</f>
        <v>0</v>
      </c>
    </row>
    <row r="735" spans="1:20" ht="20.100000000000001" customHeight="1">
      <c r="A735" s="38"/>
      <c r="B735" s="42"/>
      <c r="C735" s="42"/>
      <c r="D735" s="42"/>
      <c r="E735" s="41"/>
      <c r="F735" s="40"/>
      <c r="G735" s="39"/>
      <c r="H735" s="38"/>
      <c r="I735" s="35"/>
      <c r="J735" s="37"/>
      <c r="K735" s="35"/>
      <c r="L735" s="36"/>
      <c r="M735" s="37"/>
      <c r="N735" s="46">
        <f>M735+K735+I735</f>
        <v>0</v>
      </c>
      <c r="O735" s="45"/>
      <c r="P735" s="45"/>
      <c r="Q735" s="8"/>
    </row>
    <row r="736" spans="1:20" ht="20.100000000000001" customHeight="1">
      <c r="A736" s="38"/>
      <c r="B736" s="42"/>
      <c r="C736" s="42"/>
      <c r="D736" s="42"/>
      <c r="E736" s="41"/>
      <c r="F736" s="40"/>
      <c r="G736" s="39"/>
      <c r="H736" s="38"/>
      <c r="I736" s="35"/>
      <c r="J736" s="37"/>
      <c r="K736" s="35"/>
      <c r="L736" s="36"/>
      <c r="M736" s="36"/>
      <c r="N736" s="35"/>
      <c r="O736" s="45"/>
      <c r="P736" s="45"/>
      <c r="Q736" s="8"/>
    </row>
    <row r="737" spans="1:17" s="28" customFormat="1" ht="20.100000000000001" customHeight="1">
      <c r="A737" s="30"/>
      <c r="B737" s="34" t="s">
        <v>12</v>
      </c>
      <c r="C737" s="34"/>
      <c r="D737" s="34"/>
      <c r="E737" s="33"/>
      <c r="F737" s="32"/>
      <c r="G737" s="31"/>
      <c r="H737" s="44">
        <f t="shared" ref="H737:P737" si="85">SUM(H733:H736)</f>
        <v>3</v>
      </c>
      <c r="I737" s="44">
        <f t="shared" si="85"/>
        <v>3000</v>
      </c>
      <c r="J737" s="44">
        <f t="shared" si="85"/>
        <v>14977.5</v>
      </c>
      <c r="K737" s="44">
        <f t="shared" si="85"/>
        <v>44932.5</v>
      </c>
      <c r="L737" s="44">
        <f t="shared" si="85"/>
        <v>0</v>
      </c>
      <c r="M737" s="44">
        <f t="shared" si="85"/>
        <v>0</v>
      </c>
      <c r="N737" s="44">
        <f t="shared" si="85"/>
        <v>47932.5</v>
      </c>
      <c r="O737" s="44">
        <f t="shared" si="85"/>
        <v>0</v>
      </c>
      <c r="P737" s="44">
        <f t="shared" si="85"/>
        <v>0</v>
      </c>
      <c r="Q737" s="29"/>
    </row>
    <row r="738" spans="1:17" s="28" customFormat="1" ht="20.100000000000001" hidden="1" customHeight="1">
      <c r="A738" s="30"/>
      <c r="B738" s="34"/>
      <c r="C738" s="34"/>
      <c r="D738" s="34"/>
      <c r="E738" s="33"/>
      <c r="F738" s="32"/>
      <c r="G738" s="31"/>
      <c r="H738" s="44"/>
      <c r="I738" s="44"/>
      <c r="J738" s="44"/>
      <c r="K738" s="35">
        <f>J738*H738</f>
        <v>0</v>
      </c>
      <c r="L738" s="44"/>
      <c r="M738" s="44"/>
      <c r="N738" s="44"/>
      <c r="O738" s="44"/>
      <c r="P738" s="44"/>
      <c r="Q738" s="29"/>
    </row>
    <row r="739" spans="1:17" ht="20.100000000000001" hidden="1" customHeight="1">
      <c r="A739" s="38">
        <v>3</v>
      </c>
      <c r="B739" s="42"/>
      <c r="C739" s="42"/>
      <c r="D739" s="42"/>
      <c r="E739" s="41"/>
      <c r="F739" s="40" t="s">
        <v>11</v>
      </c>
      <c r="G739" s="39"/>
      <c r="H739" s="38"/>
      <c r="I739" s="35"/>
      <c r="J739" s="37"/>
      <c r="K739" s="35">
        <f>J739*H739</f>
        <v>0</v>
      </c>
      <c r="L739" s="36"/>
      <c r="M739" s="36"/>
      <c r="N739" s="35">
        <f t="shared" ref="N739:P742" si="86">M739+K739+I739</f>
        <v>0</v>
      </c>
      <c r="O739" s="35">
        <f t="shared" si="86"/>
        <v>0</v>
      </c>
      <c r="P739" s="35">
        <f t="shared" si="86"/>
        <v>0</v>
      </c>
      <c r="Q739" s="8"/>
    </row>
    <row r="740" spans="1:17" ht="20.100000000000001" hidden="1" customHeight="1">
      <c r="A740" s="38">
        <v>4</v>
      </c>
      <c r="B740" s="42"/>
      <c r="C740" s="42"/>
      <c r="D740" s="42"/>
      <c r="E740" s="41"/>
      <c r="F740" s="40" t="s">
        <v>11</v>
      </c>
      <c r="G740" s="39"/>
      <c r="H740" s="38"/>
      <c r="I740" s="35"/>
      <c r="J740" s="37"/>
      <c r="K740" s="35">
        <f>J740*H740</f>
        <v>0</v>
      </c>
      <c r="L740" s="36"/>
      <c r="M740" s="36"/>
      <c r="N740" s="35">
        <f t="shared" si="86"/>
        <v>0</v>
      </c>
      <c r="O740" s="35">
        <f t="shared" si="86"/>
        <v>0</v>
      </c>
      <c r="P740" s="35">
        <f t="shared" si="86"/>
        <v>0</v>
      </c>
      <c r="Q740" s="8"/>
    </row>
    <row r="741" spans="1:17" ht="20.100000000000001" hidden="1" customHeight="1">
      <c r="A741" s="38"/>
      <c r="B741" s="42"/>
      <c r="C741" s="42"/>
      <c r="D741" s="42"/>
      <c r="E741" s="41"/>
      <c r="F741" s="40" t="s">
        <v>11</v>
      </c>
      <c r="G741" s="39"/>
      <c r="H741" s="38"/>
      <c r="I741" s="35"/>
      <c r="J741" s="37"/>
      <c r="K741" s="35">
        <f>J741*H741</f>
        <v>0</v>
      </c>
      <c r="L741" s="36"/>
      <c r="M741" s="36"/>
      <c r="N741" s="35">
        <f t="shared" si="86"/>
        <v>0</v>
      </c>
      <c r="O741" s="35">
        <f t="shared" si="86"/>
        <v>0</v>
      </c>
      <c r="P741" s="35">
        <f t="shared" si="86"/>
        <v>0</v>
      </c>
      <c r="Q741" s="8"/>
    </row>
    <row r="742" spans="1:17" ht="20.100000000000001" hidden="1" customHeight="1">
      <c r="A742" s="38"/>
      <c r="B742" s="42"/>
      <c r="C742" s="42"/>
      <c r="D742" s="42"/>
      <c r="E742" s="41"/>
      <c r="F742" s="40" t="s">
        <v>11</v>
      </c>
      <c r="G742" s="39"/>
      <c r="H742" s="38"/>
      <c r="I742" s="35"/>
      <c r="J742" s="37"/>
      <c r="K742" s="35">
        <f>J742*H742</f>
        <v>0</v>
      </c>
      <c r="L742" s="36"/>
      <c r="M742" s="36"/>
      <c r="N742" s="35">
        <f t="shared" si="86"/>
        <v>0</v>
      </c>
      <c r="O742" s="35">
        <f t="shared" si="86"/>
        <v>0</v>
      </c>
      <c r="P742" s="35">
        <f t="shared" si="86"/>
        <v>0</v>
      </c>
      <c r="Q742" s="8"/>
    </row>
    <row r="743" spans="1:17" ht="20.100000000000001" hidden="1" customHeight="1">
      <c r="A743" s="38"/>
      <c r="B743" s="42"/>
      <c r="C743" s="42"/>
      <c r="D743" s="42"/>
      <c r="E743" s="41"/>
      <c r="F743" s="40"/>
      <c r="G743" s="39"/>
      <c r="H743" s="38"/>
      <c r="I743" s="35"/>
      <c r="J743" s="37"/>
      <c r="K743" s="35"/>
      <c r="L743" s="36"/>
      <c r="M743" s="36"/>
      <c r="N743" s="35"/>
      <c r="O743" s="35"/>
      <c r="P743" s="35"/>
      <c r="Q743" s="8"/>
    </row>
    <row r="744" spans="1:17" ht="20.100000000000001" hidden="1" customHeight="1">
      <c r="A744" s="38"/>
      <c r="B744" s="42"/>
      <c r="C744" s="42"/>
      <c r="D744" s="42"/>
      <c r="E744" s="41"/>
      <c r="F744" s="40"/>
      <c r="G744" s="39"/>
      <c r="H744" s="38"/>
      <c r="I744" s="35"/>
      <c r="J744" s="37"/>
      <c r="K744" s="35"/>
      <c r="L744" s="36"/>
      <c r="M744" s="36"/>
      <c r="N744" s="35"/>
      <c r="O744" s="35"/>
      <c r="P744" s="35"/>
      <c r="Q744" s="8"/>
    </row>
    <row r="745" spans="1:17" s="28" customFormat="1" ht="20.100000000000001" hidden="1" customHeight="1">
      <c r="A745" s="30"/>
      <c r="B745" s="34" t="s">
        <v>10</v>
      </c>
      <c r="C745" s="34"/>
      <c r="D745" s="34"/>
      <c r="E745" s="33"/>
      <c r="F745" s="32"/>
      <c r="G745" s="31"/>
      <c r="H745" s="44">
        <f t="shared" ref="H745:P745" si="87">SUM(H739:H744)</f>
        <v>0</v>
      </c>
      <c r="I745" s="44">
        <f t="shared" si="87"/>
        <v>0</v>
      </c>
      <c r="J745" s="44">
        <f t="shared" si="87"/>
        <v>0</v>
      </c>
      <c r="K745" s="44">
        <f t="shared" si="87"/>
        <v>0</v>
      </c>
      <c r="L745" s="44">
        <f t="shared" si="87"/>
        <v>0</v>
      </c>
      <c r="M745" s="44">
        <f t="shared" si="87"/>
        <v>0</v>
      </c>
      <c r="N745" s="44">
        <f t="shared" si="87"/>
        <v>0</v>
      </c>
      <c r="O745" s="44">
        <f t="shared" si="87"/>
        <v>0</v>
      </c>
      <c r="P745" s="44">
        <f t="shared" si="87"/>
        <v>0</v>
      </c>
      <c r="Q745" s="29"/>
    </row>
    <row r="746" spans="1:17" s="28" customFormat="1" ht="20.100000000000001" hidden="1" customHeight="1">
      <c r="A746" s="30"/>
      <c r="B746" s="34"/>
      <c r="C746" s="34"/>
      <c r="D746" s="34"/>
      <c r="E746" s="33"/>
      <c r="F746" s="32"/>
      <c r="G746" s="31"/>
      <c r="H746" s="44"/>
      <c r="I746" s="44"/>
      <c r="J746" s="44"/>
      <c r="K746" s="44"/>
      <c r="L746" s="44"/>
      <c r="M746" s="44"/>
      <c r="N746" s="44"/>
      <c r="O746" s="44"/>
      <c r="P746" s="44"/>
      <c r="Q746" s="29"/>
    </row>
    <row r="747" spans="1:17" ht="20.100000000000001" hidden="1" customHeight="1">
      <c r="A747" s="38">
        <v>5</v>
      </c>
      <c r="B747" s="42"/>
      <c r="C747" s="42"/>
      <c r="D747" s="42"/>
      <c r="E747" s="41"/>
      <c r="F747" s="40"/>
      <c r="G747" s="43"/>
      <c r="H747" s="38"/>
      <c r="I747" s="35"/>
      <c r="J747" s="37"/>
      <c r="K747" s="35">
        <f>J747*H747</f>
        <v>0</v>
      </c>
      <c r="L747" s="36"/>
      <c r="M747" s="36"/>
      <c r="N747" s="35">
        <f t="shared" ref="N747:P748" si="88">M747+K747+I747</f>
        <v>0</v>
      </c>
      <c r="O747" s="35">
        <f t="shared" si="88"/>
        <v>0</v>
      </c>
      <c r="P747" s="35">
        <f t="shared" si="88"/>
        <v>0</v>
      </c>
      <c r="Q747" s="8"/>
    </row>
    <row r="748" spans="1:17" ht="20.100000000000001" hidden="1" customHeight="1">
      <c r="A748" s="38">
        <v>6</v>
      </c>
      <c r="B748" s="42"/>
      <c r="C748" s="42"/>
      <c r="D748" s="42"/>
      <c r="E748" s="41"/>
      <c r="F748" s="40"/>
      <c r="G748" s="39"/>
      <c r="H748" s="38"/>
      <c r="I748" s="35"/>
      <c r="J748" s="37"/>
      <c r="K748" s="35">
        <f>J748*H748</f>
        <v>0</v>
      </c>
      <c r="L748" s="36"/>
      <c r="M748" s="36"/>
      <c r="N748" s="35">
        <f t="shared" si="88"/>
        <v>0</v>
      </c>
      <c r="O748" s="35">
        <f t="shared" si="88"/>
        <v>0</v>
      </c>
      <c r="P748" s="35">
        <f t="shared" si="88"/>
        <v>0</v>
      </c>
      <c r="Q748" s="8"/>
    </row>
    <row r="749" spans="1:17" ht="20.100000000000001" hidden="1" customHeight="1">
      <c r="A749" s="38"/>
      <c r="B749" s="42"/>
      <c r="C749" s="42"/>
      <c r="D749" s="42"/>
      <c r="E749" s="41"/>
      <c r="F749" s="40"/>
      <c r="G749" s="39"/>
      <c r="H749" s="38"/>
      <c r="I749" s="35"/>
      <c r="J749" s="37"/>
      <c r="K749" s="35"/>
      <c r="L749" s="36"/>
      <c r="M749" s="36"/>
      <c r="N749" s="35"/>
      <c r="O749" s="35"/>
      <c r="P749" s="35"/>
      <c r="Q749" s="8"/>
    </row>
    <row r="750" spans="1:17" s="28" customFormat="1" ht="20.100000000000001" hidden="1" customHeight="1">
      <c r="A750" s="34"/>
      <c r="B750" s="34" t="s">
        <v>9</v>
      </c>
      <c r="C750" s="34"/>
      <c r="D750" s="34"/>
      <c r="E750" s="33"/>
      <c r="F750" s="32"/>
      <c r="G750" s="31"/>
      <c r="H750" s="30">
        <f t="shared" ref="H750:P750" si="89">SUM(H747:H748)</f>
        <v>0</v>
      </c>
      <c r="I750" s="30">
        <f t="shared" si="89"/>
        <v>0</v>
      </c>
      <c r="J750" s="30">
        <f t="shared" si="89"/>
        <v>0</v>
      </c>
      <c r="K750" s="30">
        <f t="shared" si="89"/>
        <v>0</v>
      </c>
      <c r="L750" s="30">
        <f t="shared" si="89"/>
        <v>0</v>
      </c>
      <c r="M750" s="30">
        <f t="shared" si="89"/>
        <v>0</v>
      </c>
      <c r="N750" s="30">
        <f t="shared" si="89"/>
        <v>0</v>
      </c>
      <c r="O750" s="30">
        <f t="shared" si="89"/>
        <v>0</v>
      </c>
      <c r="P750" s="30">
        <f t="shared" si="89"/>
        <v>0</v>
      </c>
      <c r="Q750" s="29"/>
    </row>
    <row r="751" spans="1:17" s="28" customFormat="1" ht="20.100000000000001" hidden="1" customHeight="1">
      <c r="A751" s="34"/>
      <c r="B751" s="34"/>
      <c r="C751" s="34"/>
      <c r="D751" s="34"/>
      <c r="E751" s="33"/>
      <c r="F751" s="32"/>
      <c r="G751" s="31"/>
      <c r="H751" s="30"/>
      <c r="I751" s="30"/>
      <c r="J751" s="30"/>
      <c r="K751" s="30"/>
      <c r="L751" s="30"/>
      <c r="M751" s="30"/>
      <c r="N751" s="30"/>
      <c r="O751" s="30"/>
      <c r="P751" s="30"/>
      <c r="Q751" s="29"/>
    </row>
    <row r="752" spans="1:17" ht="20.100000000000001" customHeight="1">
      <c r="A752" s="27"/>
      <c r="B752" s="27" t="s">
        <v>8</v>
      </c>
      <c r="C752" s="27"/>
      <c r="D752" s="27"/>
      <c r="E752" s="27"/>
      <c r="F752" s="26"/>
      <c r="G752" s="25"/>
      <c r="H752" s="24">
        <f t="shared" ref="H752:Q752" si="90">H750+H745+H737</f>
        <v>3</v>
      </c>
      <c r="I752" s="23">
        <f t="shared" si="90"/>
        <v>3000</v>
      </c>
      <c r="J752" s="23">
        <f t="shared" si="90"/>
        <v>14977.5</v>
      </c>
      <c r="K752" s="23">
        <f t="shared" si="90"/>
        <v>44932.5</v>
      </c>
      <c r="L752" s="23">
        <f t="shared" si="90"/>
        <v>0</v>
      </c>
      <c r="M752" s="23">
        <f t="shared" si="90"/>
        <v>0</v>
      </c>
      <c r="N752" s="23">
        <f t="shared" si="90"/>
        <v>47932.5</v>
      </c>
      <c r="O752" s="23">
        <f t="shared" si="90"/>
        <v>0</v>
      </c>
      <c r="P752" s="23">
        <f t="shared" si="90"/>
        <v>0</v>
      </c>
      <c r="Q752" s="23">
        <f t="shared" si="90"/>
        <v>0</v>
      </c>
    </row>
    <row r="753" spans="5:14" ht="18" customHeight="1">
      <c r="N753" s="21"/>
    </row>
    <row r="754" spans="5:14" ht="18" customHeight="1">
      <c r="E754" s="3" t="s">
        <v>7</v>
      </c>
      <c r="N754" s="21"/>
    </row>
    <row r="755" spans="5:14" ht="18" customHeight="1">
      <c r="N755" s="21"/>
    </row>
    <row r="756" spans="5:14" ht="18" customHeight="1">
      <c r="E756" s="20"/>
      <c r="F756" s="19" t="s">
        <v>6</v>
      </c>
      <c r="G756" s="18" t="s">
        <v>5</v>
      </c>
      <c r="H756" s="82" t="s">
        <v>4</v>
      </c>
      <c r="I756" s="83"/>
      <c r="J756" s="11"/>
      <c r="K756" s="11"/>
      <c r="L756" s="11"/>
      <c r="M756" s="11"/>
      <c r="N756" s="5"/>
    </row>
    <row r="757" spans="5:14" ht="18" customHeight="1">
      <c r="E757" s="17"/>
      <c r="F757" s="16"/>
      <c r="G757" s="15"/>
      <c r="H757" s="15"/>
      <c r="I757" s="14"/>
      <c r="J757" s="11"/>
      <c r="K757" s="11"/>
      <c r="L757" s="11"/>
      <c r="M757" s="11"/>
      <c r="N757" s="5"/>
    </row>
    <row r="758" spans="5:14" ht="20.100000000000001" customHeight="1">
      <c r="E758" s="13" t="s">
        <v>3</v>
      </c>
      <c r="F758" s="12"/>
      <c r="G758" s="12"/>
      <c r="H758" s="84">
        <f>N752</f>
        <v>47932.5</v>
      </c>
      <c r="I758" s="85"/>
      <c r="J758" s="11"/>
      <c r="K758" s="11"/>
      <c r="L758" s="11"/>
      <c r="M758" s="11"/>
      <c r="N758" s="11"/>
    </row>
    <row r="759" spans="5:14" ht="20.100000000000001" customHeight="1">
      <c r="E759" s="10" t="s">
        <v>2</v>
      </c>
      <c r="F759" s="9"/>
      <c r="G759" s="8"/>
      <c r="H759" s="86">
        <f>SUM(H758)</f>
        <v>47932.5</v>
      </c>
      <c r="I759" s="87"/>
      <c r="J759" s="4"/>
      <c r="K759" s="4"/>
      <c r="L759" s="4"/>
      <c r="M759" s="4"/>
      <c r="N759" s="7"/>
    </row>
    <row r="760" spans="5:14" ht="18" customHeight="1">
      <c r="E760" s="4"/>
      <c r="F760" s="6"/>
      <c r="G760" s="5"/>
      <c r="H760" s="4"/>
      <c r="I760" s="4"/>
      <c r="J760" s="4"/>
      <c r="K760" s="4"/>
      <c r="L760" s="4"/>
      <c r="M760" s="4"/>
      <c r="N760" s="4"/>
    </row>
    <row r="761" spans="5:14" ht="18" customHeight="1">
      <c r="E761" s="3" t="s">
        <v>1</v>
      </c>
      <c r="F761" s="3"/>
      <c r="G761" s="3"/>
      <c r="H761" s="3" t="s">
        <v>0</v>
      </c>
      <c r="I761" s="3"/>
      <c r="J761" s="3"/>
      <c r="K761" s="3"/>
      <c r="L761" s="3"/>
      <c r="M761" s="3"/>
      <c r="N761" s="2"/>
    </row>
    <row r="778" spans="1:18" ht="15" customHeight="1">
      <c r="B778" s="77" t="s">
        <v>30</v>
      </c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</row>
    <row r="779" spans="1:18" ht="15" customHeight="1">
      <c r="B779" s="77" t="s">
        <v>29</v>
      </c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</row>
    <row r="780" spans="1:18" ht="15" customHeight="1"/>
    <row r="781" spans="1:18" ht="15" customHeight="1">
      <c r="A781" s="63"/>
      <c r="B781" s="62"/>
      <c r="C781" s="72" t="s">
        <v>25</v>
      </c>
      <c r="D781" s="72" t="s">
        <v>24</v>
      </c>
      <c r="E781" s="78" t="s">
        <v>28</v>
      </c>
      <c r="F781" s="60"/>
      <c r="G781" s="61"/>
      <c r="H781" s="61"/>
      <c r="I781" s="60"/>
      <c r="J781" s="79" t="s">
        <v>27</v>
      </c>
      <c r="K781" s="80"/>
      <c r="L781" s="81" t="s">
        <v>26</v>
      </c>
      <c r="M781" s="80"/>
      <c r="N781" s="59"/>
      <c r="O781" s="88"/>
      <c r="P781" s="72" t="s">
        <v>25</v>
      </c>
      <c r="Q781" s="72" t="s">
        <v>24</v>
      </c>
    </row>
    <row r="782" spans="1:18" ht="15" customHeight="1">
      <c r="A782" s="58"/>
      <c r="B782" s="5"/>
      <c r="C782" s="73"/>
      <c r="D782" s="73"/>
      <c r="E782" s="75"/>
      <c r="F782" s="75" t="s">
        <v>23</v>
      </c>
      <c r="G782" s="57" t="s">
        <v>22</v>
      </c>
      <c r="H782" s="57" t="s">
        <v>21</v>
      </c>
      <c r="I782" s="55" t="s">
        <v>20</v>
      </c>
      <c r="J782" s="56"/>
      <c r="K782" s="56"/>
      <c r="L782" s="56"/>
      <c r="M782" s="56"/>
      <c r="N782" s="55" t="s">
        <v>19</v>
      </c>
      <c r="O782" s="89"/>
      <c r="P782" s="73"/>
      <c r="Q782" s="73"/>
    </row>
    <row r="783" spans="1:18" ht="24" customHeight="1">
      <c r="A783" s="16"/>
      <c r="B783" s="54"/>
      <c r="C783" s="74"/>
      <c r="D783" s="74"/>
      <c r="E783" s="51" t="s">
        <v>18</v>
      </c>
      <c r="F783" s="76"/>
      <c r="G783" s="53"/>
      <c r="H783" s="53"/>
      <c r="I783" s="51"/>
      <c r="J783" s="52"/>
      <c r="K783" s="52" t="s">
        <v>4</v>
      </c>
      <c r="L783" s="52"/>
      <c r="M783" s="52" t="s">
        <v>4</v>
      </c>
      <c r="N783" s="51" t="s">
        <v>17</v>
      </c>
      <c r="O783" s="90"/>
      <c r="P783" s="74"/>
      <c r="Q783" s="74"/>
    </row>
    <row r="784" spans="1:18" ht="20.100000000000001" customHeight="1">
      <c r="A784" s="38"/>
      <c r="B784" s="42"/>
      <c r="C784" s="42"/>
      <c r="D784" s="42"/>
      <c r="E784" s="41"/>
      <c r="F784" s="40"/>
      <c r="G784" s="39"/>
      <c r="H784" s="38"/>
      <c r="I784" s="35"/>
      <c r="J784" s="37"/>
      <c r="K784" s="35">
        <f>J784*H784</f>
        <v>0</v>
      </c>
      <c r="L784" s="37"/>
      <c r="M784" s="37"/>
      <c r="N784" s="46">
        <f>M784+K784+I784</f>
        <v>0</v>
      </c>
      <c r="O784" s="45"/>
      <c r="P784" s="45"/>
      <c r="Q784" s="8"/>
      <c r="R784">
        <f>3907.2*3</f>
        <v>11721.599999999999</v>
      </c>
    </row>
    <row r="785" spans="1:22" ht="33.75" customHeight="1">
      <c r="A785" s="38">
        <v>1</v>
      </c>
      <c r="B785" s="42" t="s">
        <v>16</v>
      </c>
      <c r="C785" s="42"/>
      <c r="D785" s="42"/>
      <c r="E785" s="50" t="s">
        <v>15</v>
      </c>
      <c r="F785" s="40" t="s">
        <v>14</v>
      </c>
      <c r="G785" s="49" t="s">
        <v>13</v>
      </c>
      <c r="H785" s="38">
        <v>4</v>
      </c>
      <c r="I785" s="35">
        <f>1500+1500+150315+179037</f>
        <v>332352</v>
      </c>
      <c r="J785" s="37">
        <f>149775*10/100</f>
        <v>14977.5</v>
      </c>
      <c r="K785" s="35">
        <f>J785*H785</f>
        <v>59910</v>
      </c>
      <c r="L785" s="37"/>
      <c r="M785" s="36"/>
      <c r="N785" s="46">
        <f>M785+K785+I785</f>
        <v>392262</v>
      </c>
      <c r="O785" s="45"/>
      <c r="P785" s="48"/>
      <c r="Q785" s="47">
        <f>+N785+D785-O785</f>
        <v>392262</v>
      </c>
      <c r="T785" s="21">
        <f>+P785+T681</f>
        <v>0</v>
      </c>
    </row>
    <row r="786" spans="1:22" ht="20.100000000000001" customHeight="1">
      <c r="A786" s="38"/>
      <c r="B786" s="42"/>
      <c r="C786" s="42"/>
      <c r="D786" s="42"/>
      <c r="E786" s="41"/>
      <c r="F786" s="40"/>
      <c r="G786" s="39"/>
      <c r="H786" s="38"/>
      <c r="I786" s="35"/>
      <c r="J786" s="37"/>
      <c r="K786" s="35"/>
      <c r="L786" s="36"/>
      <c r="M786" s="37"/>
      <c r="N786" s="46">
        <f>M786+K786+I786</f>
        <v>0</v>
      </c>
      <c r="O786" s="45"/>
      <c r="P786" s="45"/>
      <c r="Q786" s="8"/>
    </row>
    <row r="787" spans="1:22" ht="20.100000000000001" customHeight="1" thickBot="1">
      <c r="A787" s="38"/>
      <c r="B787" s="42"/>
      <c r="C787" s="42"/>
      <c r="D787" s="42"/>
      <c r="E787" s="41"/>
      <c r="F787" s="40"/>
      <c r="G787" s="39"/>
      <c r="H787" s="38"/>
      <c r="I787" s="35"/>
      <c r="J787" s="37"/>
      <c r="K787" s="35"/>
      <c r="L787" s="36"/>
      <c r="M787" s="36"/>
      <c r="N787" s="35"/>
      <c r="O787" s="45"/>
      <c r="P787" s="45"/>
      <c r="Q787" s="8"/>
    </row>
    <row r="788" spans="1:22" s="28" customFormat="1" ht="20.100000000000001" customHeight="1" thickBot="1">
      <c r="A788" s="30"/>
      <c r="B788" s="34" t="s">
        <v>12</v>
      </c>
      <c r="C788" s="34"/>
      <c r="D788" s="34"/>
      <c r="E788" s="33"/>
      <c r="F788" s="32"/>
      <c r="G788" s="31"/>
      <c r="H788" s="44">
        <f t="shared" ref="H788:P788" si="91">SUM(H784:H787)</f>
        <v>4</v>
      </c>
      <c r="I788" s="44">
        <f t="shared" si="91"/>
        <v>332352</v>
      </c>
      <c r="J788" s="44">
        <f t="shared" si="91"/>
        <v>14977.5</v>
      </c>
      <c r="K788" s="44">
        <f t="shared" si="91"/>
        <v>59910</v>
      </c>
      <c r="L788" s="44">
        <f t="shared" si="91"/>
        <v>0</v>
      </c>
      <c r="M788" s="44">
        <f t="shared" si="91"/>
        <v>0</v>
      </c>
      <c r="N788" s="44">
        <f t="shared" si="91"/>
        <v>392262</v>
      </c>
      <c r="O788" s="44">
        <f t="shared" si="91"/>
        <v>0</v>
      </c>
      <c r="P788" s="44">
        <f t="shared" si="91"/>
        <v>0</v>
      </c>
      <c r="Q788" s="29"/>
      <c r="V788" s="22"/>
    </row>
    <row r="789" spans="1:22" s="28" customFormat="1" ht="20.100000000000001" hidden="1" customHeight="1">
      <c r="A789" s="30"/>
      <c r="B789" s="34"/>
      <c r="C789" s="34"/>
      <c r="D789" s="34"/>
      <c r="E789" s="33"/>
      <c r="F789" s="32"/>
      <c r="G789" s="31"/>
      <c r="H789" s="44"/>
      <c r="I789" s="44"/>
      <c r="J789" s="44"/>
      <c r="K789" s="35">
        <f>J789*H789</f>
        <v>0</v>
      </c>
      <c r="L789" s="44"/>
      <c r="M789" s="44"/>
      <c r="N789" s="44"/>
      <c r="O789" s="44"/>
      <c r="P789" s="44"/>
      <c r="Q789" s="29"/>
      <c r="V789" s="1">
        <v>311000</v>
      </c>
    </row>
    <row r="790" spans="1:22" ht="20.100000000000001" hidden="1" customHeight="1">
      <c r="A790" s="38">
        <v>3</v>
      </c>
      <c r="B790" s="42"/>
      <c r="C790" s="42"/>
      <c r="D790" s="42"/>
      <c r="E790" s="41"/>
      <c r="F790" s="40" t="s">
        <v>11</v>
      </c>
      <c r="G790" s="39"/>
      <c r="H790" s="38"/>
      <c r="I790" s="35"/>
      <c r="J790" s="37"/>
      <c r="K790" s="35">
        <f>J790*H790</f>
        <v>0</v>
      </c>
      <c r="L790" s="36"/>
      <c r="M790" s="36"/>
      <c r="N790" s="35">
        <f t="shared" ref="N790:P793" si="92">M790+K790+I790</f>
        <v>0</v>
      </c>
      <c r="O790" s="35">
        <f t="shared" si="92"/>
        <v>0</v>
      </c>
      <c r="P790" s="35">
        <f t="shared" si="92"/>
        <v>0</v>
      </c>
      <c r="Q790" s="8"/>
      <c r="V790" s="1">
        <v>311000</v>
      </c>
    </row>
    <row r="791" spans="1:22" ht="20.100000000000001" hidden="1" customHeight="1">
      <c r="A791" s="38">
        <v>4</v>
      </c>
      <c r="B791" s="42"/>
      <c r="C791" s="42"/>
      <c r="D791" s="42"/>
      <c r="E791" s="41"/>
      <c r="F791" s="40" t="s">
        <v>11</v>
      </c>
      <c r="G791" s="39"/>
      <c r="H791" s="38"/>
      <c r="I791" s="35"/>
      <c r="J791" s="37"/>
      <c r="K791" s="35">
        <f>J791*H791</f>
        <v>0</v>
      </c>
      <c r="L791" s="36"/>
      <c r="M791" s="36"/>
      <c r="N791" s="35">
        <f t="shared" si="92"/>
        <v>0</v>
      </c>
      <c r="O791" s="35">
        <f t="shared" si="92"/>
        <v>0</v>
      </c>
      <c r="P791" s="35">
        <f t="shared" si="92"/>
        <v>0</v>
      </c>
      <c r="Q791" s="8"/>
      <c r="V791" s="1">
        <v>101000</v>
      </c>
    </row>
    <row r="792" spans="1:22" ht="20.100000000000001" hidden="1" customHeight="1">
      <c r="A792" s="38"/>
      <c r="B792" s="42"/>
      <c r="C792" s="42"/>
      <c r="D792" s="42"/>
      <c r="E792" s="41"/>
      <c r="F792" s="40" t="s">
        <v>11</v>
      </c>
      <c r="G792" s="39"/>
      <c r="H792" s="38"/>
      <c r="I792" s="35"/>
      <c r="J792" s="37"/>
      <c r="K792" s="35">
        <f>J792*H792</f>
        <v>0</v>
      </c>
      <c r="L792" s="36"/>
      <c r="M792" s="36"/>
      <c r="N792" s="35">
        <f t="shared" si="92"/>
        <v>0</v>
      </c>
      <c r="O792" s="35">
        <f t="shared" si="92"/>
        <v>0</v>
      </c>
      <c r="P792" s="35">
        <f t="shared" si="92"/>
        <v>0</v>
      </c>
      <c r="Q792" s="8"/>
      <c r="V792" s="1">
        <v>1305000</v>
      </c>
    </row>
    <row r="793" spans="1:22" ht="20.100000000000001" hidden="1" customHeight="1">
      <c r="A793" s="38"/>
      <c r="B793" s="42"/>
      <c r="C793" s="42"/>
      <c r="D793" s="42"/>
      <c r="E793" s="41"/>
      <c r="F793" s="40" t="s">
        <v>11</v>
      </c>
      <c r="G793" s="39"/>
      <c r="H793" s="38"/>
      <c r="I793" s="35"/>
      <c r="J793" s="37"/>
      <c r="K793" s="35">
        <f>J793*H793</f>
        <v>0</v>
      </c>
      <c r="L793" s="36"/>
      <c r="M793" s="36"/>
      <c r="N793" s="35">
        <f t="shared" si="92"/>
        <v>0</v>
      </c>
      <c r="O793" s="35">
        <f t="shared" si="92"/>
        <v>0</v>
      </c>
      <c r="P793" s="35">
        <f t="shared" si="92"/>
        <v>0</v>
      </c>
      <c r="Q793" s="8"/>
      <c r="V793" s="1">
        <v>400000</v>
      </c>
    </row>
    <row r="794" spans="1:22" ht="20.100000000000001" hidden="1" customHeight="1">
      <c r="A794" s="38"/>
      <c r="B794" s="42"/>
      <c r="C794" s="42"/>
      <c r="D794" s="42"/>
      <c r="E794" s="41"/>
      <c r="F794" s="40"/>
      <c r="G794" s="39"/>
      <c r="H794" s="38"/>
      <c r="I794" s="35"/>
      <c r="J794" s="37"/>
      <c r="K794" s="35"/>
      <c r="L794" s="36"/>
      <c r="M794" s="36"/>
      <c r="N794" s="35"/>
      <c r="O794" s="35"/>
      <c r="P794" s="35"/>
      <c r="Q794" s="8"/>
      <c r="V794" s="1">
        <v>0</v>
      </c>
    </row>
    <row r="795" spans="1:22" ht="20.100000000000001" hidden="1" customHeight="1">
      <c r="A795" s="38"/>
      <c r="B795" s="42"/>
      <c r="C795" s="42"/>
      <c r="D795" s="42"/>
      <c r="E795" s="41"/>
      <c r="F795" s="40"/>
      <c r="G795" s="39"/>
      <c r="H795" s="38"/>
      <c r="I795" s="35"/>
      <c r="J795" s="37"/>
      <c r="K795" s="35"/>
      <c r="L795" s="36"/>
      <c r="M795" s="36"/>
      <c r="N795" s="35"/>
      <c r="O795" s="35"/>
      <c r="P795" s="35"/>
      <c r="Q795" s="8"/>
      <c r="V795" s="1">
        <v>72000</v>
      </c>
    </row>
    <row r="796" spans="1:22" s="28" customFormat="1" ht="20.100000000000001" hidden="1" customHeight="1">
      <c r="A796" s="30"/>
      <c r="B796" s="34" t="s">
        <v>10</v>
      </c>
      <c r="C796" s="34"/>
      <c r="D796" s="34"/>
      <c r="E796" s="33"/>
      <c r="F796" s="32"/>
      <c r="G796" s="31"/>
      <c r="H796" s="44">
        <f t="shared" ref="H796:P796" si="93">SUM(H790:H795)</f>
        <v>0</v>
      </c>
      <c r="I796" s="44">
        <f t="shared" si="93"/>
        <v>0</v>
      </c>
      <c r="J796" s="44">
        <f t="shared" si="93"/>
        <v>0</v>
      </c>
      <c r="K796" s="44">
        <f t="shared" si="93"/>
        <v>0</v>
      </c>
      <c r="L796" s="44">
        <f t="shared" si="93"/>
        <v>0</v>
      </c>
      <c r="M796" s="44">
        <f t="shared" si="93"/>
        <v>0</v>
      </c>
      <c r="N796" s="44">
        <f t="shared" si="93"/>
        <v>0</v>
      </c>
      <c r="O796" s="44">
        <f t="shared" si="93"/>
        <v>0</v>
      </c>
      <c r="P796" s="44">
        <f t="shared" si="93"/>
        <v>0</v>
      </c>
      <c r="Q796" s="29"/>
      <c r="V796" s="1">
        <v>345000</v>
      </c>
    </row>
    <row r="797" spans="1:22" s="28" customFormat="1" ht="20.100000000000001" hidden="1" customHeight="1">
      <c r="A797" s="30"/>
      <c r="B797" s="34"/>
      <c r="C797" s="34"/>
      <c r="D797" s="34"/>
      <c r="E797" s="33"/>
      <c r="F797" s="32"/>
      <c r="G797" s="31"/>
      <c r="H797" s="44"/>
      <c r="I797" s="44"/>
      <c r="J797" s="44"/>
      <c r="K797" s="44"/>
      <c r="L797" s="44"/>
      <c r="M797" s="44"/>
      <c r="N797" s="44"/>
      <c r="O797" s="44"/>
      <c r="P797" s="44"/>
      <c r="Q797" s="29"/>
      <c r="V797" s="1">
        <v>588000</v>
      </c>
    </row>
    <row r="798" spans="1:22" ht="20.100000000000001" hidden="1" customHeight="1">
      <c r="A798" s="38">
        <v>5</v>
      </c>
      <c r="B798" s="42"/>
      <c r="C798" s="42"/>
      <c r="D798" s="42"/>
      <c r="E798" s="41"/>
      <c r="F798" s="40"/>
      <c r="G798" s="43"/>
      <c r="H798" s="38"/>
      <c r="I798" s="35"/>
      <c r="J798" s="37"/>
      <c r="K798" s="35">
        <f>J798*H798</f>
        <v>0</v>
      </c>
      <c r="L798" s="36"/>
      <c r="M798" s="36"/>
      <c r="N798" s="35">
        <f t="shared" ref="N798:P799" si="94">M798+K798+I798</f>
        <v>0</v>
      </c>
      <c r="O798" s="35">
        <f t="shared" si="94"/>
        <v>0</v>
      </c>
      <c r="P798" s="35">
        <f t="shared" si="94"/>
        <v>0</v>
      </c>
      <c r="Q798" s="8"/>
      <c r="V798" s="1">
        <v>345000</v>
      </c>
    </row>
    <row r="799" spans="1:22" ht="20.100000000000001" hidden="1" customHeight="1">
      <c r="A799" s="38">
        <v>6</v>
      </c>
      <c r="B799" s="42"/>
      <c r="C799" s="42"/>
      <c r="D799" s="42"/>
      <c r="E799" s="41"/>
      <c r="F799" s="40"/>
      <c r="G799" s="39"/>
      <c r="H799" s="38"/>
      <c r="I799" s="35"/>
      <c r="J799" s="37"/>
      <c r="K799" s="35">
        <f>J799*H799</f>
        <v>0</v>
      </c>
      <c r="L799" s="36"/>
      <c r="M799" s="36"/>
      <c r="N799" s="35">
        <f t="shared" si="94"/>
        <v>0</v>
      </c>
      <c r="O799" s="35">
        <f t="shared" si="94"/>
        <v>0</v>
      </c>
      <c r="P799" s="35">
        <f t="shared" si="94"/>
        <v>0</v>
      </c>
      <c r="Q799" s="8"/>
      <c r="V799" s="1">
        <v>345000</v>
      </c>
    </row>
    <row r="800" spans="1:22" ht="20.100000000000001" hidden="1" customHeight="1">
      <c r="A800" s="38"/>
      <c r="B800" s="42"/>
      <c r="C800" s="42"/>
      <c r="D800" s="42"/>
      <c r="E800" s="41"/>
      <c r="F800" s="40"/>
      <c r="G800" s="39"/>
      <c r="H800" s="38"/>
      <c r="I800" s="35"/>
      <c r="J800" s="37"/>
      <c r="K800" s="35"/>
      <c r="L800" s="36"/>
      <c r="M800" s="36"/>
      <c r="N800" s="35"/>
      <c r="O800" s="35"/>
      <c r="P800" s="35"/>
      <c r="Q800" s="8"/>
    </row>
    <row r="801" spans="1:22" s="28" customFormat="1" ht="20.100000000000001" hidden="1" customHeight="1">
      <c r="A801" s="34"/>
      <c r="B801" s="34" t="s">
        <v>9</v>
      </c>
      <c r="C801" s="34"/>
      <c r="D801" s="34"/>
      <c r="E801" s="33"/>
      <c r="F801" s="32"/>
      <c r="G801" s="31"/>
      <c r="H801" s="30">
        <f t="shared" ref="H801:P801" si="95">SUM(H798:H799)</f>
        <v>0</v>
      </c>
      <c r="I801" s="30">
        <f t="shared" si="95"/>
        <v>0</v>
      </c>
      <c r="J801" s="30">
        <f t="shared" si="95"/>
        <v>0</v>
      </c>
      <c r="K801" s="30">
        <f t="shared" si="95"/>
        <v>0</v>
      </c>
      <c r="L801" s="30">
        <f t="shared" si="95"/>
        <v>0</v>
      </c>
      <c r="M801" s="30">
        <f t="shared" si="95"/>
        <v>0</v>
      </c>
      <c r="N801" s="30">
        <f t="shared" si="95"/>
        <v>0</v>
      </c>
      <c r="O801" s="30">
        <f t="shared" si="95"/>
        <v>0</v>
      </c>
      <c r="P801" s="30">
        <f t="shared" si="95"/>
        <v>0</v>
      </c>
      <c r="Q801" s="29"/>
    </row>
    <row r="802" spans="1:22" s="28" customFormat="1" ht="20.100000000000001" hidden="1" customHeight="1">
      <c r="A802" s="34"/>
      <c r="B802" s="34"/>
      <c r="C802" s="34"/>
      <c r="D802" s="34"/>
      <c r="E802" s="33"/>
      <c r="F802" s="32"/>
      <c r="G802" s="31"/>
      <c r="H802" s="30"/>
      <c r="I802" s="30"/>
      <c r="J802" s="30"/>
      <c r="K802" s="30"/>
      <c r="L802" s="30"/>
      <c r="M802" s="30"/>
      <c r="N802" s="30"/>
      <c r="O802" s="30"/>
      <c r="P802" s="30"/>
      <c r="Q802" s="29"/>
    </row>
    <row r="803" spans="1:22" ht="20.100000000000001" customHeight="1">
      <c r="A803" s="27"/>
      <c r="B803" s="27" t="s">
        <v>8</v>
      </c>
      <c r="C803" s="27"/>
      <c r="D803" s="27"/>
      <c r="E803" s="27"/>
      <c r="F803" s="26"/>
      <c r="G803" s="25"/>
      <c r="H803" s="24">
        <f t="shared" ref="H803:Q803" si="96">H801+H796+H788</f>
        <v>4</v>
      </c>
      <c r="I803" s="23">
        <f t="shared" si="96"/>
        <v>332352</v>
      </c>
      <c r="J803" s="23">
        <f t="shared" si="96"/>
        <v>14977.5</v>
      </c>
      <c r="K803" s="23">
        <f t="shared" si="96"/>
        <v>59910</v>
      </c>
      <c r="L803" s="23">
        <f t="shared" si="96"/>
        <v>0</v>
      </c>
      <c r="M803" s="23">
        <f t="shared" si="96"/>
        <v>0</v>
      </c>
      <c r="N803" s="23">
        <f t="shared" si="96"/>
        <v>392262</v>
      </c>
      <c r="O803" s="23">
        <f t="shared" si="96"/>
        <v>0</v>
      </c>
      <c r="P803" s="23">
        <f t="shared" si="96"/>
        <v>0</v>
      </c>
      <c r="Q803" s="23">
        <f t="shared" si="96"/>
        <v>0</v>
      </c>
    </row>
    <row r="804" spans="1:22" ht="18" customHeight="1" thickBot="1">
      <c r="N804" s="21"/>
    </row>
    <row r="805" spans="1:22" ht="18" customHeight="1" thickBot="1">
      <c r="E805" s="3" t="s">
        <v>7</v>
      </c>
      <c r="N805" s="21"/>
      <c r="V805" s="22">
        <v>311000</v>
      </c>
    </row>
    <row r="806" spans="1:22" ht="18" customHeight="1" thickBot="1">
      <c r="N806" s="21"/>
      <c r="V806" s="1">
        <v>311000</v>
      </c>
    </row>
    <row r="807" spans="1:22" ht="18" customHeight="1" thickBot="1">
      <c r="E807" s="20"/>
      <c r="F807" s="19" t="s">
        <v>6</v>
      </c>
      <c r="G807" s="18" t="s">
        <v>5</v>
      </c>
      <c r="H807" s="82" t="s">
        <v>4</v>
      </c>
      <c r="I807" s="83"/>
      <c r="J807" s="11"/>
      <c r="K807" s="11"/>
      <c r="L807" s="11"/>
      <c r="M807" s="11"/>
      <c r="N807" s="5"/>
      <c r="V807" s="1">
        <v>311000</v>
      </c>
    </row>
    <row r="808" spans="1:22" ht="18" customHeight="1" thickBot="1">
      <c r="E808" s="17"/>
      <c r="F808" s="16"/>
      <c r="G808" s="15"/>
      <c r="H808" s="15"/>
      <c r="I808" s="14"/>
      <c r="J808" s="11"/>
      <c r="K808" s="11"/>
      <c r="L808" s="11"/>
      <c r="M808" s="11"/>
      <c r="N808" s="5"/>
      <c r="V808" s="1">
        <v>101000</v>
      </c>
    </row>
    <row r="809" spans="1:22" ht="20.100000000000001" customHeight="1" thickBot="1">
      <c r="E809" s="13" t="s">
        <v>3</v>
      </c>
      <c r="F809" s="12"/>
      <c r="G809" s="12"/>
      <c r="H809" s="84">
        <f>N803</f>
        <v>392262</v>
      </c>
      <c r="I809" s="85"/>
      <c r="J809" s="11"/>
      <c r="K809" s="11"/>
      <c r="L809" s="11"/>
      <c r="M809" s="11"/>
      <c r="N809" s="11"/>
      <c r="V809" s="1">
        <v>1305000</v>
      </c>
    </row>
    <row r="810" spans="1:22" ht="20.100000000000001" customHeight="1" thickBot="1">
      <c r="E810" s="10" t="s">
        <v>2</v>
      </c>
      <c r="F810" s="9"/>
      <c r="G810" s="8"/>
      <c r="H810" s="86">
        <f>SUM(H809)</f>
        <v>392262</v>
      </c>
      <c r="I810" s="87"/>
      <c r="J810" s="4"/>
      <c r="K810" s="4"/>
      <c r="L810" s="4"/>
      <c r="M810" s="4"/>
      <c r="N810" s="7"/>
      <c r="V810" s="1">
        <v>400000</v>
      </c>
    </row>
    <row r="811" spans="1:22" ht="18" customHeight="1" thickBot="1">
      <c r="E811" s="4"/>
      <c r="F811" s="6"/>
      <c r="G811" s="5"/>
      <c r="H811" s="4"/>
      <c r="I811" s="4"/>
      <c r="J811" s="4"/>
      <c r="K811" s="4"/>
      <c r="L811" s="4"/>
      <c r="M811" s="4"/>
      <c r="N811" s="4"/>
      <c r="V811" s="1">
        <v>0</v>
      </c>
    </row>
    <row r="812" spans="1:22" ht="18" customHeight="1" thickBot="1">
      <c r="E812" s="3" t="s">
        <v>1</v>
      </c>
      <c r="F812" s="3"/>
      <c r="G812" s="3"/>
      <c r="H812" s="3" t="s">
        <v>0</v>
      </c>
      <c r="I812" s="3"/>
      <c r="J812" s="3"/>
      <c r="K812" s="3"/>
      <c r="L812" s="3"/>
      <c r="M812" s="3"/>
      <c r="N812" s="2"/>
      <c r="V812" s="1">
        <v>72000</v>
      </c>
    </row>
    <row r="813" spans="1:22" ht="15.75" thickBot="1">
      <c r="V813" s="1">
        <v>345000</v>
      </c>
    </row>
    <row r="814" spans="1:22" ht="15.75" thickBot="1">
      <c r="V814" s="1">
        <v>588000</v>
      </c>
    </row>
    <row r="815" spans="1:22" ht="15.75" thickBot="1">
      <c r="V815" s="1">
        <v>345000</v>
      </c>
    </row>
    <row r="816" spans="1:22" ht="15.75" thickBot="1">
      <c r="V816" s="1">
        <v>345000</v>
      </c>
    </row>
  </sheetData>
  <mergeCells count="161">
    <mergeCell ref="Q730:Q732"/>
    <mergeCell ref="F731:F732"/>
    <mergeCell ref="P730:P732"/>
    <mergeCell ref="J681:K681"/>
    <mergeCell ref="L681:M681"/>
    <mergeCell ref="B727:N727"/>
    <mergeCell ref="B728:N728"/>
    <mergeCell ref="C730:C732"/>
    <mergeCell ref="D730:D732"/>
    <mergeCell ref="E730:E731"/>
    <mergeCell ref="J730:K730"/>
    <mergeCell ref="L730:M730"/>
    <mergeCell ref="Q681:Q683"/>
    <mergeCell ref="H710:I710"/>
    <mergeCell ref="F682:F683"/>
    <mergeCell ref="O681:O683"/>
    <mergeCell ref="P681:P683"/>
    <mergeCell ref="H707:I707"/>
    <mergeCell ref="H709:I709"/>
    <mergeCell ref="B622:N622"/>
    <mergeCell ref="J624:K624"/>
    <mergeCell ref="L624:M624"/>
    <mergeCell ref="E624:E625"/>
    <mergeCell ref="H657:I657"/>
    <mergeCell ref="O624:O626"/>
    <mergeCell ref="P624:P626"/>
    <mergeCell ref="H654:I654"/>
    <mergeCell ref="H656:I656"/>
    <mergeCell ref="F625:F626"/>
    <mergeCell ref="B569:N569"/>
    <mergeCell ref="J571:K571"/>
    <mergeCell ref="L571:M571"/>
    <mergeCell ref="O571:O573"/>
    <mergeCell ref="P571:P573"/>
    <mergeCell ref="H597:I597"/>
    <mergeCell ref="H599:I599"/>
    <mergeCell ref="H600:I600"/>
    <mergeCell ref="B621:N621"/>
    <mergeCell ref="B516:N516"/>
    <mergeCell ref="J518:K518"/>
    <mergeCell ref="L518:M518"/>
    <mergeCell ref="H547:I547"/>
    <mergeCell ref="O518:O520"/>
    <mergeCell ref="P518:P520"/>
    <mergeCell ref="H544:I544"/>
    <mergeCell ref="H546:I546"/>
    <mergeCell ref="B568:N568"/>
    <mergeCell ref="B463:N463"/>
    <mergeCell ref="J465:K465"/>
    <mergeCell ref="L465:M465"/>
    <mergeCell ref="O465:O467"/>
    <mergeCell ref="P465:P467"/>
    <mergeCell ref="H491:I491"/>
    <mergeCell ref="H493:I493"/>
    <mergeCell ref="H494:I494"/>
    <mergeCell ref="B515:N515"/>
    <mergeCell ref="H280:I280"/>
    <mergeCell ref="H282:I282"/>
    <mergeCell ref="H283:I283"/>
    <mergeCell ref="H335:I335"/>
    <mergeCell ref="H336:I336"/>
    <mergeCell ref="B304:N304"/>
    <mergeCell ref="J306:K306"/>
    <mergeCell ref="L306:M306"/>
    <mergeCell ref="H333:I333"/>
    <mergeCell ref="B34:N34"/>
    <mergeCell ref="B35:N35"/>
    <mergeCell ref="J37:K37"/>
    <mergeCell ref="L37:M37"/>
    <mergeCell ref="H28:I28"/>
    <mergeCell ref="H30:I30"/>
    <mergeCell ref="H31:I31"/>
    <mergeCell ref="B2:N2"/>
    <mergeCell ref="B3:N3"/>
    <mergeCell ref="J5:K5"/>
    <mergeCell ref="L5:M5"/>
    <mergeCell ref="H98:I98"/>
    <mergeCell ref="H100:I100"/>
    <mergeCell ref="H101:I101"/>
    <mergeCell ref="H154:I154"/>
    <mergeCell ref="B68:N68"/>
    <mergeCell ref="B69:N69"/>
    <mergeCell ref="J71:K71"/>
    <mergeCell ref="L71:M71"/>
    <mergeCell ref="H59:I59"/>
    <mergeCell ref="H61:I61"/>
    <mergeCell ref="H62:I62"/>
    <mergeCell ref="H151:I151"/>
    <mergeCell ref="H153:I153"/>
    <mergeCell ref="B121:N121"/>
    <mergeCell ref="B122:N122"/>
    <mergeCell ref="J124:K124"/>
    <mergeCell ref="L124:M124"/>
    <mergeCell ref="B202:N202"/>
    <mergeCell ref="J204:K204"/>
    <mergeCell ref="L204:M204"/>
    <mergeCell ref="H231:I231"/>
    <mergeCell ref="H191:I191"/>
    <mergeCell ref="H193:I193"/>
    <mergeCell ref="H194:I194"/>
    <mergeCell ref="B201:N201"/>
    <mergeCell ref="B161:N161"/>
    <mergeCell ref="B162:N162"/>
    <mergeCell ref="J164:K164"/>
    <mergeCell ref="L164:M164"/>
    <mergeCell ref="H385:I385"/>
    <mergeCell ref="H387:I387"/>
    <mergeCell ref="H388:I388"/>
    <mergeCell ref="B409:N409"/>
    <mergeCell ref="J359:K359"/>
    <mergeCell ref="L359:M359"/>
    <mergeCell ref="O359:O361"/>
    <mergeCell ref="P359:P361"/>
    <mergeCell ref="O204:O206"/>
    <mergeCell ref="P204:P206"/>
    <mergeCell ref="O306:O308"/>
    <mergeCell ref="P306:P308"/>
    <mergeCell ref="O253:O255"/>
    <mergeCell ref="P253:P255"/>
    <mergeCell ref="B356:N356"/>
    <mergeCell ref="B357:N357"/>
    <mergeCell ref="H233:I233"/>
    <mergeCell ref="H234:I234"/>
    <mergeCell ref="B250:N250"/>
    <mergeCell ref="B251:N251"/>
    <mergeCell ref="J253:K253"/>
    <mergeCell ref="L253:M253"/>
    <mergeCell ref="F253:F255"/>
    <mergeCell ref="B303:N303"/>
    <mergeCell ref="P412:P414"/>
    <mergeCell ref="H438:I438"/>
    <mergeCell ref="H440:I440"/>
    <mergeCell ref="H441:I441"/>
    <mergeCell ref="B462:N462"/>
    <mergeCell ref="B410:N410"/>
    <mergeCell ref="J412:K412"/>
    <mergeCell ref="L412:M412"/>
    <mergeCell ref="O412:O414"/>
    <mergeCell ref="B678:N678"/>
    <mergeCell ref="B679:N679"/>
    <mergeCell ref="E681:E682"/>
    <mergeCell ref="C681:C683"/>
    <mergeCell ref="D681:D683"/>
    <mergeCell ref="H807:I807"/>
    <mergeCell ref="H809:I809"/>
    <mergeCell ref="H810:I810"/>
    <mergeCell ref="O781:O783"/>
    <mergeCell ref="H756:I756"/>
    <mergeCell ref="H758:I758"/>
    <mergeCell ref="H759:I759"/>
    <mergeCell ref="O730:O732"/>
    <mergeCell ref="P781:P783"/>
    <mergeCell ref="Q781:Q783"/>
    <mergeCell ref="F782:F783"/>
    <mergeCell ref="B778:N778"/>
    <mergeCell ref="B779:N779"/>
    <mergeCell ref="C781:C783"/>
    <mergeCell ref="D781:D783"/>
    <mergeCell ref="E781:E782"/>
    <mergeCell ref="J781:K781"/>
    <mergeCell ref="L781:M781"/>
  </mergeCells>
  <pageMargins left="0.19685039370078741" right="0.19685039370078741" top="0.39370078740157483" bottom="0.39370078740157483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2022-03-26T05:08:29Z</dcterms:created>
  <dcterms:modified xsi:type="dcterms:W3CDTF">2022-05-12T04:49:30Z</dcterms:modified>
</cp:coreProperties>
</file>